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180" windowHeight="12540" activeTab="1"/>
  </bookViews>
  <sheets>
    <sheet name="Sheet1" sheetId="1" r:id="rId1"/>
    <sheet name="评审对照表" sheetId="2" r:id="rId2"/>
    <sheet name="Sheet3" sheetId="3" r:id="rId3"/>
  </sheets>
  <definedNames>
    <definedName name="_xlnm._FilterDatabase" localSheetId="0" hidden="1">Sheet1!$A$1:$L$277</definedName>
  </definedNames>
  <calcPr calcId="144525" concurrentCalc="0"/>
  <oleSize ref="A1:F275"/>
</workbook>
</file>

<file path=xl/sharedStrings.xml><?xml version="1.0" encoding="utf-8"?>
<sst xmlns="http://schemas.openxmlformats.org/spreadsheetml/2006/main" count="158">
  <si>
    <t>序号</t>
  </si>
  <si>
    <t>建设内容</t>
  </si>
  <si>
    <t>单位</t>
  </si>
  <si>
    <t>评审概算</t>
  </si>
  <si>
    <t>修改后概算</t>
  </si>
  <si>
    <t>数量增减</t>
  </si>
  <si>
    <t>金额增减（万元）</t>
  </si>
  <si>
    <t>备注</t>
  </si>
  <si>
    <t>数量</t>
  </si>
  <si>
    <t>单价（元）</t>
  </si>
  <si>
    <t>概算金额   （万元）</t>
  </si>
  <si>
    <t>概算金额     （万元）</t>
  </si>
  <si>
    <t>一</t>
  </si>
  <si>
    <t>工程费用</t>
  </si>
  <si>
    <t>1#分区</t>
  </si>
  <si>
    <t>（一）</t>
  </si>
  <si>
    <t>排水工程</t>
  </si>
  <si>
    <t>排水沟</t>
  </si>
  <si>
    <t>m</t>
  </si>
  <si>
    <t>支撑板</t>
  </si>
  <si>
    <t>块</t>
  </si>
  <si>
    <t>过沟板</t>
  </si>
  <si>
    <t>排水涵</t>
  </si>
  <si>
    <t>座</t>
  </si>
  <si>
    <t>农沟出水口</t>
  </si>
  <si>
    <t>个</t>
  </si>
  <si>
    <t>过路搭板涵3*3</t>
  </si>
  <si>
    <t>拆除原有排水沟</t>
  </si>
  <si>
    <t>（二）</t>
  </si>
  <si>
    <t>灌溉工程</t>
  </si>
  <si>
    <t>泵站工程</t>
  </si>
  <si>
    <t>进水池</t>
  </si>
  <si>
    <t>机电设备及安装工程</t>
  </si>
  <si>
    <t>项</t>
  </si>
  <si>
    <t>金属结构设备及安装工程</t>
  </si>
  <si>
    <t>新建泵房</t>
  </si>
  <si>
    <t>m2</t>
  </si>
  <si>
    <t>接电费</t>
  </si>
  <si>
    <t>PE管</t>
  </si>
  <si>
    <t>dn90PE管（PE100， PN1.0Mpa）</t>
  </si>
  <si>
    <t>dn110PE管（PE100， PN1.0Mpa）</t>
  </si>
  <si>
    <t>dn125PE管（PE100， PN1.0Mpa）</t>
  </si>
  <si>
    <t>dn140PE管（PE100， PN1.0Mpa）</t>
  </si>
  <si>
    <t>dn160PE管（PE100， PN1.0Mpa）</t>
  </si>
  <si>
    <t>dn225PE管（PE100， PN1.0Mpa）</t>
  </si>
  <si>
    <t>倒虹吸</t>
  </si>
  <si>
    <t>dn140PE管倒虹吸</t>
  </si>
  <si>
    <t>dn225PE管倒虹吸</t>
  </si>
  <si>
    <t>闸阀井</t>
  </si>
  <si>
    <t>dn90闸阀井</t>
  </si>
  <si>
    <t>dn110闸阀井</t>
  </si>
  <si>
    <t>dn125闸阀井</t>
  </si>
  <si>
    <t>dn140闸阀井</t>
  </si>
  <si>
    <t>dn160闸阀井</t>
  </si>
  <si>
    <t>dn225闸阀井</t>
  </si>
  <si>
    <t>泄水井</t>
  </si>
  <si>
    <t>dn90泄水井</t>
  </si>
  <si>
    <t>dn110泄水井</t>
  </si>
  <si>
    <t>dn125泄水井</t>
  </si>
  <si>
    <t>dn140泄水井</t>
  </si>
  <si>
    <t>dn160泄水井</t>
  </si>
  <si>
    <t>dn225泄水井</t>
  </si>
  <si>
    <t>增接口（配套成品井）</t>
  </si>
  <si>
    <t>3吋自动排气阀配相应</t>
  </si>
  <si>
    <t>dn225镀锌钢管</t>
  </si>
  <si>
    <t>移动式喷灌支管</t>
  </si>
  <si>
    <t>套</t>
  </si>
  <si>
    <t>修复工程</t>
  </si>
  <si>
    <t>dn800钢筋混凝土管</t>
  </si>
  <si>
    <t>dn600钢筋混凝土管</t>
  </si>
  <si>
    <t>dn450钢筋混凝土管</t>
  </si>
  <si>
    <t>dn300钢筋混凝土管</t>
  </si>
  <si>
    <t>出水口</t>
  </si>
  <si>
    <t>配套工程</t>
  </si>
  <si>
    <t>泵站标牌</t>
  </si>
  <si>
    <t>泵站铭牌</t>
  </si>
  <si>
    <t>展示架</t>
  </si>
  <si>
    <t>标示桩</t>
  </si>
  <si>
    <t>管理制度牌</t>
  </si>
  <si>
    <t>（三）</t>
  </si>
  <si>
    <t>道路工程</t>
  </si>
  <si>
    <t>新建道路3m宽</t>
  </si>
  <si>
    <t>道路修复</t>
  </si>
  <si>
    <t>（四）</t>
  </si>
  <si>
    <t>土地平整</t>
  </si>
  <si>
    <t>亩</t>
  </si>
  <si>
    <t>2#分区</t>
  </si>
  <si>
    <t>2.1</t>
  </si>
  <si>
    <t>2.2</t>
  </si>
  <si>
    <t>2.3</t>
  </si>
  <si>
    <t>2.4</t>
  </si>
  <si>
    <t>2.5</t>
  </si>
  <si>
    <t>2.6</t>
  </si>
  <si>
    <t>dn200PE管（PE100， PN1.0Mpa）</t>
  </si>
  <si>
    <t>2.7</t>
  </si>
  <si>
    <t>2.8</t>
  </si>
  <si>
    <t>dn250PE管（PE100， PN1.0Mpa）</t>
  </si>
  <si>
    <t>dn90PE管倒虹吸</t>
  </si>
  <si>
    <t>dn125PE管倒虹吸</t>
  </si>
  <si>
    <t>dn160PE管倒虹吸</t>
  </si>
  <si>
    <t>dn200PE管倒虹吸</t>
  </si>
  <si>
    <t>dn250PE管倒虹吸</t>
  </si>
  <si>
    <t>4.1</t>
  </si>
  <si>
    <t>4.2</t>
  </si>
  <si>
    <t>4.3</t>
  </si>
  <si>
    <t>4.4</t>
  </si>
  <si>
    <t>4.5</t>
  </si>
  <si>
    <t>4.6</t>
  </si>
  <si>
    <t>dn200闸阀井</t>
  </si>
  <si>
    <t>4.7</t>
  </si>
  <si>
    <t>dn200泄水井</t>
  </si>
  <si>
    <t>dn500钢筋混凝土管</t>
  </si>
  <si>
    <t>3#分区</t>
  </si>
  <si>
    <t>过路搭板涵3*5</t>
  </si>
  <si>
    <t>新建道路5m宽</t>
  </si>
  <si>
    <t>道路拓宽（原3m宽，拓宽至5m宽）</t>
  </si>
  <si>
    <t>4#分区</t>
  </si>
  <si>
    <t>dn110PE管倒虹吸</t>
  </si>
  <si>
    <t>5#分区</t>
  </si>
  <si>
    <t>水肥一体化</t>
  </si>
  <si>
    <t>1</t>
  </si>
  <si>
    <t>2</t>
  </si>
  <si>
    <t>3</t>
  </si>
  <si>
    <t>4</t>
  </si>
  <si>
    <t>5</t>
  </si>
  <si>
    <t>二</t>
  </si>
  <si>
    <t>独立费用</t>
  </si>
  <si>
    <t>前期工作费</t>
  </si>
  <si>
    <t xml:space="preserve">监理费 </t>
  </si>
  <si>
    <t>勘察费</t>
  </si>
  <si>
    <t>设计费</t>
  </si>
  <si>
    <t>基本设计费</t>
  </si>
  <si>
    <t>施工图预算编制费</t>
  </si>
  <si>
    <t>竣工图编制费</t>
  </si>
  <si>
    <t>工程量清单、标底编制费</t>
  </si>
  <si>
    <t>6</t>
  </si>
  <si>
    <t>监理招标代理费</t>
  </si>
  <si>
    <t>7</t>
  </si>
  <si>
    <t>施工招标代理费</t>
  </si>
  <si>
    <t>8</t>
  </si>
  <si>
    <t>设计招标代理费</t>
  </si>
  <si>
    <t>9</t>
  </si>
  <si>
    <t>勘察招标代理费</t>
  </si>
  <si>
    <t>三</t>
  </si>
  <si>
    <t>供外电线</t>
  </si>
  <si>
    <t>四</t>
  </si>
  <si>
    <t>概算总投资</t>
  </si>
  <si>
    <t>附件：</t>
  </si>
  <si>
    <t>浦东新区航头镇长达村农田建设项目投资明细表</t>
  </si>
  <si>
    <t>项目金额  （万元）</t>
  </si>
  <si>
    <t>工程建设其他费用</t>
  </si>
  <si>
    <t>项目管理费</t>
  </si>
  <si>
    <t>万元</t>
  </si>
  <si>
    <t xml:space="preserve">工程监理费 </t>
  </si>
  <si>
    <t>（五）</t>
  </si>
  <si>
    <t>（六）</t>
  </si>
  <si>
    <t>招标代理服务费</t>
  </si>
  <si>
    <t>总投资</t>
  </si>
</sst>
</file>

<file path=xl/styles.xml><?xml version="1.0" encoding="utf-8"?>
<styleSheet xmlns="http://schemas.openxmlformats.org/spreadsheetml/2006/main">
  <numFmts count="9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;[Red]0.00"/>
    <numFmt numFmtId="177" formatCode="0.00_);[Red]\(0.00\)"/>
    <numFmt numFmtId="178" formatCode="0.00_ "/>
    <numFmt numFmtId="179" formatCode="0.00_);\(0.00\)"/>
    <numFmt numFmtId="180" formatCode="0.00_ ;[Red]\-0.00\ "/>
  </numFmts>
  <fonts count="32">
    <font>
      <sz val="11"/>
      <color theme="1"/>
      <name val="宋体"/>
      <charset val="134"/>
      <scheme val="minor"/>
    </font>
    <font>
      <sz val="10.5"/>
      <color theme="1"/>
      <name val="Times New Roman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4"/>
      <color theme="1"/>
      <name val="黑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theme="1"/>
      <name val="Times New Roman"/>
      <charset val="134"/>
    </font>
    <font>
      <sz val="11"/>
      <color theme="1"/>
      <name val="Times New Roman"/>
      <charset val="134"/>
    </font>
    <font>
      <sz val="11"/>
      <name val="Times New Roman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2" fillId="9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2" borderId="16" applyNumberFormat="0" applyFon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7" fillId="19" borderId="18" applyNumberFormat="0" applyAlignment="0" applyProtection="0">
      <alignment vertical="center"/>
    </xf>
    <xf numFmtId="0" fontId="28" fillId="19" borderId="15" applyNumberFormat="0" applyAlignment="0" applyProtection="0">
      <alignment vertical="center"/>
    </xf>
    <xf numFmtId="0" fontId="29" fillId="20" borderId="19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0" borderId="0">
      <alignment vertical="center"/>
    </xf>
    <xf numFmtId="0" fontId="16" fillId="10" borderId="0" applyNumberFormat="0" applyBorder="0" applyAlignment="0" applyProtection="0">
      <alignment vertical="center"/>
    </xf>
    <xf numFmtId="0" fontId="18" fillId="0" borderId="0">
      <alignment vertical="center"/>
    </xf>
    <xf numFmtId="0" fontId="17" fillId="29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0" borderId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 applyAlignment="1"/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176" fontId="2" fillId="0" borderId="3" xfId="47" applyNumberFormat="1" applyFont="1" applyFill="1" applyBorder="1" applyAlignment="1">
      <alignment horizontal="center" vertical="center" wrapText="1"/>
    </xf>
    <xf numFmtId="176" fontId="2" fillId="0" borderId="3" xfId="52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176" fontId="3" fillId="0" borderId="3" xfId="52" applyNumberFormat="1" applyFont="1" applyFill="1" applyBorder="1" applyAlignment="1">
      <alignment horizontal="center" vertical="center" wrapText="1"/>
    </xf>
    <xf numFmtId="176" fontId="6" fillId="0" borderId="3" xfId="47" applyNumberFormat="1" applyFont="1" applyFill="1" applyBorder="1" applyAlignment="1">
      <alignment horizontal="center" vertical="center" wrapText="1"/>
    </xf>
    <xf numFmtId="2" fontId="3" fillId="0" borderId="3" xfId="0" applyNumberFormat="1" applyFont="1" applyBorder="1" applyAlignment="1">
      <alignment horizontal="center" vertical="center"/>
    </xf>
    <xf numFmtId="2" fontId="2" fillId="0" borderId="3" xfId="0" applyNumberFormat="1" applyFont="1" applyBorder="1" applyAlignment="1">
      <alignment horizontal="center" vertical="center"/>
    </xf>
    <xf numFmtId="0" fontId="7" fillId="0" borderId="0" xfId="0" applyFont="1">
      <alignment vertical="center"/>
    </xf>
    <xf numFmtId="177" fontId="0" fillId="0" borderId="0" xfId="0" applyNumberFormat="1">
      <alignment vertical="center"/>
    </xf>
    <xf numFmtId="178" fontId="0" fillId="0" borderId="0" xfId="0" applyNumberFormat="1">
      <alignment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179" fontId="5" fillId="2" borderId="2" xfId="0" applyNumberFormat="1" applyFont="1" applyFill="1" applyBorder="1" applyAlignment="1">
      <alignment horizontal="center" vertical="center" wrapText="1"/>
    </xf>
    <xf numFmtId="177" fontId="5" fillId="2" borderId="3" xfId="0" applyNumberFormat="1" applyFont="1" applyFill="1" applyBorder="1" applyAlignment="1">
      <alignment horizontal="center" vertical="center" wrapText="1"/>
    </xf>
    <xf numFmtId="179" fontId="5" fillId="2" borderId="3" xfId="0" applyNumberFormat="1" applyFont="1" applyFill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176" fontId="9" fillId="0" borderId="3" xfId="47" applyNumberFormat="1" applyFont="1" applyFill="1" applyBorder="1" applyAlignment="1">
      <alignment horizontal="center" vertical="center" wrapText="1"/>
    </xf>
    <xf numFmtId="176" fontId="9" fillId="0" borderId="3" xfId="52" applyNumberFormat="1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176" fontId="10" fillId="0" borderId="3" xfId="52" applyNumberFormat="1" applyFont="1" applyFill="1" applyBorder="1" applyAlignment="1">
      <alignment horizontal="center" vertical="center" wrapText="1"/>
    </xf>
    <xf numFmtId="176" fontId="11" fillId="0" borderId="3" xfId="47" applyNumberFormat="1" applyFont="1" applyFill="1" applyBorder="1" applyAlignment="1">
      <alignment horizontal="center" vertical="center" wrapText="1"/>
    </xf>
    <xf numFmtId="180" fontId="5" fillId="2" borderId="8" xfId="0" applyNumberFormat="1" applyFont="1" applyFill="1" applyBorder="1" applyAlignment="1">
      <alignment horizontal="center" vertical="center"/>
    </xf>
    <xf numFmtId="178" fontId="5" fillId="2" borderId="3" xfId="0" applyNumberFormat="1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/>
    </xf>
    <xf numFmtId="179" fontId="5" fillId="2" borderId="3" xfId="0" applyNumberFormat="1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178" fontId="8" fillId="0" borderId="3" xfId="0" applyNumberFormat="1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178" fontId="7" fillId="0" borderId="3" xfId="0" applyNumberFormat="1" applyFont="1" applyBorder="1" applyAlignment="1">
      <alignment horizontal="center" vertical="center"/>
    </xf>
    <xf numFmtId="178" fontId="0" fillId="0" borderId="3" xfId="0" applyNumberFormat="1" applyFont="1" applyBorder="1" applyAlignment="1">
      <alignment horizontal="center" vertical="center"/>
    </xf>
    <xf numFmtId="177" fontId="7" fillId="0" borderId="3" xfId="0" applyNumberFormat="1" applyFont="1" applyBorder="1" applyAlignment="1">
      <alignment horizontal="center" vertical="center"/>
    </xf>
    <xf numFmtId="176" fontId="11" fillId="0" borderId="3" xfId="45" applyNumberFormat="1" applyFont="1" applyFill="1" applyBorder="1" applyAlignment="1">
      <alignment horizontal="center" vertical="center" wrapText="1"/>
    </xf>
    <xf numFmtId="177" fontId="0" fillId="0" borderId="3" xfId="0" applyNumberFormat="1" applyFont="1" applyBorder="1" applyAlignment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2 2 2" xfId="35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_2013年高行河道概算汇总表20130408" xfId="45"/>
    <cellStyle name="40% - 强调文字颜色 5" xfId="46" builtinId="47"/>
    <cellStyle name="常规_华新镇概算汇总表20130319" xf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_华新镇概算汇总表20130319 3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BE7CE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277"/>
  <sheetViews>
    <sheetView workbookViewId="0">
      <selection activeCell="F43" sqref="F43"/>
    </sheetView>
  </sheetViews>
  <sheetFormatPr defaultColWidth="9" defaultRowHeight="13.5"/>
  <cols>
    <col min="2" max="2" width="32.125" customWidth="1"/>
    <col min="3" max="3" width="7.125" customWidth="1"/>
    <col min="4" max="4" width="7.375" customWidth="1"/>
    <col min="5" max="5" width="11" customWidth="1"/>
    <col min="6" max="6" width="13.75" style="19" customWidth="1"/>
    <col min="7" max="7" width="8" customWidth="1"/>
    <col min="8" max="8" width="9.375" customWidth="1"/>
    <col min="9" max="9" width="24.75" customWidth="1"/>
    <col min="10" max="10" width="7.875" customWidth="1"/>
    <col min="11" max="11" width="13.75" style="20" customWidth="1"/>
  </cols>
  <sheetData>
    <row r="1" spans="1:12">
      <c r="A1" s="5" t="s">
        <v>0</v>
      </c>
      <c r="B1" s="6" t="s">
        <v>1</v>
      </c>
      <c r="C1" s="6" t="s">
        <v>2</v>
      </c>
      <c r="D1" s="7" t="s">
        <v>3</v>
      </c>
      <c r="E1" s="7"/>
      <c r="F1" s="7"/>
      <c r="G1" s="7" t="s">
        <v>4</v>
      </c>
      <c r="H1" s="7"/>
      <c r="I1" s="7"/>
      <c r="J1" s="35" t="s">
        <v>5</v>
      </c>
      <c r="K1" s="36" t="s">
        <v>6</v>
      </c>
      <c r="L1" s="37" t="s">
        <v>7</v>
      </c>
    </row>
    <row r="2" spans="1:12">
      <c r="A2" s="21"/>
      <c r="B2" s="22"/>
      <c r="C2" s="22"/>
      <c r="D2" s="7" t="s">
        <v>8</v>
      </c>
      <c r="E2" s="23" t="s">
        <v>9</v>
      </c>
      <c r="F2" s="24" t="s">
        <v>10</v>
      </c>
      <c r="G2" s="25" t="s">
        <v>8</v>
      </c>
      <c r="H2" s="23" t="s">
        <v>9</v>
      </c>
      <c r="I2" s="38" t="s">
        <v>11</v>
      </c>
      <c r="J2" s="39"/>
      <c r="K2" s="40"/>
      <c r="L2" s="41"/>
    </row>
    <row r="3" spans="1:12">
      <c r="A3" s="26"/>
      <c r="B3" s="27"/>
      <c r="C3" s="27"/>
      <c r="D3" s="7"/>
      <c r="E3" s="28"/>
      <c r="F3" s="24"/>
      <c r="G3" s="25"/>
      <c r="H3" s="28"/>
      <c r="I3" s="38"/>
      <c r="J3" s="42"/>
      <c r="K3" s="40"/>
      <c r="L3" s="43"/>
    </row>
    <row r="4" s="18" customFormat="1" ht="14.25" spans="1:12">
      <c r="A4" s="29" t="s">
        <v>12</v>
      </c>
      <c r="B4" s="29" t="s">
        <v>13</v>
      </c>
      <c r="C4" s="29"/>
      <c r="D4" s="29"/>
      <c r="E4" s="29"/>
      <c r="F4" s="30">
        <f>SUM(F5,F66,F135,F188,F254)</f>
        <v>2310.1584806</v>
      </c>
      <c r="G4" s="29"/>
      <c r="H4" s="29"/>
      <c r="I4" s="30">
        <f>SUM(I5,I66,I135,I188,I254)</f>
        <v>1982.100697</v>
      </c>
      <c r="J4" s="29"/>
      <c r="K4" s="44">
        <f>I4-F4</f>
        <v>-328.0577836</v>
      </c>
      <c r="L4" s="29"/>
    </row>
    <row r="5" s="18" customFormat="1" ht="14.25" spans="1:12">
      <c r="A5" s="29"/>
      <c r="B5" s="29" t="s">
        <v>14</v>
      </c>
      <c r="C5" s="29"/>
      <c r="D5" s="29"/>
      <c r="E5" s="29"/>
      <c r="F5" s="30">
        <f>SUM(F6,F14,F62,F65)</f>
        <v>546.834189</v>
      </c>
      <c r="G5" s="29"/>
      <c r="H5" s="29"/>
      <c r="I5" s="30">
        <f>SUM(I6,I14,I62,I65)+0.02</f>
        <v>491.83363</v>
      </c>
      <c r="J5" s="29"/>
      <c r="K5" s="44">
        <f t="shared" ref="K5:K68" si="0">I5-F5</f>
        <v>-55.0005590000001</v>
      </c>
      <c r="L5" s="29"/>
    </row>
    <row r="6" s="18" customFormat="1" ht="14.25" spans="1:12">
      <c r="A6" s="29" t="s">
        <v>15</v>
      </c>
      <c r="B6" s="29" t="s">
        <v>16</v>
      </c>
      <c r="C6" s="29"/>
      <c r="D6" s="29"/>
      <c r="E6" s="29"/>
      <c r="F6" s="31">
        <f>SUM(F7:F13)</f>
        <v>106.658837</v>
      </c>
      <c r="G6" s="29"/>
      <c r="H6" s="29"/>
      <c r="I6" s="31">
        <f>SUM(I7:I13)</f>
        <v>94.931406</v>
      </c>
      <c r="J6" s="29"/>
      <c r="K6" s="44">
        <f t="shared" si="0"/>
        <v>-11.727431</v>
      </c>
      <c r="L6" s="29"/>
    </row>
    <row r="7" ht="15" spans="1:12">
      <c r="A7" s="32">
        <v>1</v>
      </c>
      <c r="B7" s="32" t="s">
        <v>17</v>
      </c>
      <c r="C7" s="32" t="s">
        <v>18</v>
      </c>
      <c r="D7" s="32">
        <v>1918</v>
      </c>
      <c r="E7" s="32">
        <v>408.62</v>
      </c>
      <c r="F7" s="33">
        <f>D7*E7/10000</f>
        <v>78.373316</v>
      </c>
      <c r="G7" s="32">
        <v>2047</v>
      </c>
      <c r="H7" s="32">
        <v>344.19</v>
      </c>
      <c r="I7" s="33">
        <f>G7*H7/10000</f>
        <v>70.455693</v>
      </c>
      <c r="J7" s="32">
        <f t="shared" ref="J7:J68" si="1">G7-D7</f>
        <v>129</v>
      </c>
      <c r="K7" s="45">
        <f t="shared" si="0"/>
        <v>-7.91762299999999</v>
      </c>
      <c r="L7" s="32"/>
    </row>
    <row r="8" ht="15" spans="1:12">
      <c r="A8" s="32">
        <v>2</v>
      </c>
      <c r="B8" s="32" t="s">
        <v>19</v>
      </c>
      <c r="C8" s="32" t="s">
        <v>20</v>
      </c>
      <c r="D8" s="32"/>
      <c r="E8" s="32"/>
      <c r="F8" s="33"/>
      <c r="G8" s="32">
        <v>410</v>
      </c>
      <c r="H8" s="32">
        <v>88.27</v>
      </c>
      <c r="I8" s="33">
        <f t="shared" ref="I8:I13" si="2">G8*H8/10000</f>
        <v>3.61907</v>
      </c>
      <c r="J8" s="32">
        <f t="shared" si="1"/>
        <v>410</v>
      </c>
      <c r="K8" s="45">
        <f t="shared" si="0"/>
        <v>3.61907</v>
      </c>
      <c r="L8" s="32"/>
    </row>
    <row r="9" ht="15" spans="1:12">
      <c r="A9" s="32">
        <v>3</v>
      </c>
      <c r="B9" s="32" t="s">
        <v>21</v>
      </c>
      <c r="C9" s="32" t="s">
        <v>20</v>
      </c>
      <c r="D9" s="32">
        <v>39</v>
      </c>
      <c r="E9" s="32">
        <v>2717.52</v>
      </c>
      <c r="F9" s="33">
        <f t="shared" ref="F9:F12" si="3">D9*E9/10000</f>
        <v>10.598328</v>
      </c>
      <c r="G9" s="32">
        <v>41</v>
      </c>
      <c r="H9" s="32">
        <v>2717.52</v>
      </c>
      <c r="I9" s="33">
        <f t="shared" si="2"/>
        <v>11.141832</v>
      </c>
      <c r="J9" s="32">
        <f t="shared" si="1"/>
        <v>2</v>
      </c>
      <c r="K9" s="45">
        <f t="shared" si="0"/>
        <v>0.543503999999999</v>
      </c>
      <c r="L9" s="32"/>
    </row>
    <row r="10" ht="15" spans="1:12">
      <c r="A10" s="32">
        <v>4</v>
      </c>
      <c r="B10" s="32" t="s">
        <v>22</v>
      </c>
      <c r="C10" s="32" t="s">
        <v>23</v>
      </c>
      <c r="D10" s="32">
        <v>15</v>
      </c>
      <c r="E10" s="32">
        <v>2818.86</v>
      </c>
      <c r="F10" s="33">
        <f t="shared" si="3"/>
        <v>4.22829</v>
      </c>
      <c r="G10" s="32">
        <v>17</v>
      </c>
      <c r="H10" s="32">
        <v>2818.86</v>
      </c>
      <c r="I10" s="33">
        <f t="shared" si="2"/>
        <v>4.792062</v>
      </c>
      <c r="J10" s="32">
        <f t="shared" si="1"/>
        <v>2</v>
      </c>
      <c r="K10" s="45">
        <f t="shared" si="0"/>
        <v>0.563772</v>
      </c>
      <c r="L10" s="32"/>
    </row>
    <row r="11" ht="15" spans="1:12">
      <c r="A11" s="32">
        <v>5</v>
      </c>
      <c r="B11" s="32" t="s">
        <v>24</v>
      </c>
      <c r="C11" s="32" t="s">
        <v>25</v>
      </c>
      <c r="D11" s="32">
        <v>240</v>
      </c>
      <c r="E11" s="32">
        <v>104.96</v>
      </c>
      <c r="F11" s="33">
        <f t="shared" si="3"/>
        <v>2.51904</v>
      </c>
      <c r="G11" s="32">
        <v>256</v>
      </c>
      <c r="H11" s="32">
        <v>104.96</v>
      </c>
      <c r="I11" s="33">
        <f t="shared" si="2"/>
        <v>2.686976</v>
      </c>
      <c r="J11" s="32">
        <f t="shared" si="1"/>
        <v>16</v>
      </c>
      <c r="K11" s="45">
        <f t="shared" si="0"/>
        <v>0.167936</v>
      </c>
      <c r="L11" s="32"/>
    </row>
    <row r="12" ht="15" spans="1:12">
      <c r="A12" s="32">
        <v>6</v>
      </c>
      <c r="B12" s="32" t="s">
        <v>26</v>
      </c>
      <c r="C12" s="32" t="s">
        <v>23</v>
      </c>
      <c r="D12" s="32">
        <v>11</v>
      </c>
      <c r="E12" s="32">
        <v>9945.33</v>
      </c>
      <c r="F12" s="33">
        <f t="shared" si="3"/>
        <v>10.939863</v>
      </c>
      <c r="G12" s="32">
        <v>1</v>
      </c>
      <c r="H12" s="32">
        <v>9945.33</v>
      </c>
      <c r="I12" s="33">
        <f t="shared" si="2"/>
        <v>0.994533</v>
      </c>
      <c r="J12" s="32">
        <f t="shared" si="1"/>
        <v>-10</v>
      </c>
      <c r="K12" s="45">
        <f t="shared" si="0"/>
        <v>-9.94533</v>
      </c>
      <c r="L12" s="32"/>
    </row>
    <row r="13" ht="15" spans="1:12">
      <c r="A13" s="32">
        <v>8</v>
      </c>
      <c r="B13" s="32" t="s">
        <v>27</v>
      </c>
      <c r="C13" s="32" t="s">
        <v>18</v>
      </c>
      <c r="D13" s="32"/>
      <c r="E13" s="32"/>
      <c r="F13" s="33"/>
      <c r="G13" s="32">
        <v>110</v>
      </c>
      <c r="H13" s="32">
        <v>112.84</v>
      </c>
      <c r="I13" s="33">
        <f t="shared" si="2"/>
        <v>1.24124</v>
      </c>
      <c r="J13" s="32">
        <f t="shared" si="1"/>
        <v>110</v>
      </c>
      <c r="K13" s="45">
        <f t="shared" si="0"/>
        <v>1.24124</v>
      </c>
      <c r="L13" s="32"/>
    </row>
    <row r="14" s="18" customFormat="1" ht="14.25" spans="1:12">
      <c r="A14" s="29" t="s">
        <v>28</v>
      </c>
      <c r="B14" s="29" t="s">
        <v>29</v>
      </c>
      <c r="C14" s="29"/>
      <c r="D14" s="29"/>
      <c r="E14" s="29"/>
      <c r="F14" s="31">
        <f>SUM(F15,F21,F31,F28,F38,F45:F49,F56)</f>
        <v>292.451787</v>
      </c>
      <c r="G14" s="29"/>
      <c r="H14" s="29"/>
      <c r="I14" s="31">
        <f>SUM(I15,I21,I31,I28,I38,I45:I49,I56)</f>
        <v>274.858081</v>
      </c>
      <c r="J14" s="29"/>
      <c r="K14" s="44">
        <f t="shared" si="0"/>
        <v>-17.5937060000001</v>
      </c>
      <c r="L14" s="29"/>
    </row>
    <row r="15" ht="15" spans="1:12">
      <c r="A15" s="32">
        <v>1</v>
      </c>
      <c r="B15" s="32" t="s">
        <v>30</v>
      </c>
      <c r="C15" s="32"/>
      <c r="D15" s="32"/>
      <c r="E15" s="32"/>
      <c r="F15" s="33">
        <f>SUM(F16:F20)</f>
        <v>82.646777</v>
      </c>
      <c r="G15" s="32"/>
      <c r="H15" s="32"/>
      <c r="I15" s="33">
        <f>SUM(I16:I20)</f>
        <v>79.934248</v>
      </c>
      <c r="J15" s="32">
        <f t="shared" si="1"/>
        <v>0</v>
      </c>
      <c r="K15" s="45">
        <f t="shared" si="0"/>
        <v>-2.712529</v>
      </c>
      <c r="L15" s="32"/>
    </row>
    <row r="16" ht="15" spans="1:12">
      <c r="A16" s="32">
        <v>1.1</v>
      </c>
      <c r="B16" s="32" t="s">
        <v>31</v>
      </c>
      <c r="C16" s="32" t="s">
        <v>23</v>
      </c>
      <c r="D16" s="32">
        <v>1</v>
      </c>
      <c r="E16" s="32">
        <v>279567.77</v>
      </c>
      <c r="F16" s="33">
        <f t="shared" ref="F16:F65" si="4">D16*E16/10000</f>
        <v>27.956777</v>
      </c>
      <c r="G16" s="32">
        <v>1</v>
      </c>
      <c r="H16" s="32">
        <v>278842.48</v>
      </c>
      <c r="I16" s="33">
        <f t="shared" ref="I16:I65" si="5">G16*H16/10000</f>
        <v>27.884248</v>
      </c>
      <c r="J16" s="32">
        <f t="shared" si="1"/>
        <v>0</v>
      </c>
      <c r="K16" s="45">
        <f t="shared" si="0"/>
        <v>-0.072529000000003</v>
      </c>
      <c r="L16" s="32"/>
    </row>
    <row r="17" ht="15" spans="1:12">
      <c r="A17" s="32">
        <v>1.2</v>
      </c>
      <c r="B17" s="32" t="s">
        <v>32</v>
      </c>
      <c r="C17" s="32" t="s">
        <v>33</v>
      </c>
      <c r="D17" s="32">
        <v>1</v>
      </c>
      <c r="E17" s="32">
        <v>362000</v>
      </c>
      <c r="F17" s="33">
        <f t="shared" si="4"/>
        <v>36.2</v>
      </c>
      <c r="G17" s="32">
        <v>1</v>
      </c>
      <c r="H17" s="32">
        <v>335600</v>
      </c>
      <c r="I17" s="33">
        <f t="shared" si="5"/>
        <v>33.56</v>
      </c>
      <c r="J17" s="32">
        <f t="shared" si="1"/>
        <v>0</v>
      </c>
      <c r="K17" s="45">
        <f t="shared" si="0"/>
        <v>-2.64</v>
      </c>
      <c r="L17" s="32"/>
    </row>
    <row r="18" ht="15" spans="1:12">
      <c r="A18" s="32">
        <v>1.3</v>
      </c>
      <c r="B18" s="32" t="s">
        <v>34</v>
      </c>
      <c r="C18" s="32" t="s">
        <v>33</v>
      </c>
      <c r="D18" s="32">
        <v>1</v>
      </c>
      <c r="E18" s="32">
        <v>14900</v>
      </c>
      <c r="F18" s="33">
        <f t="shared" si="4"/>
        <v>1.49</v>
      </c>
      <c r="G18" s="32">
        <v>1</v>
      </c>
      <c r="H18" s="32">
        <v>14900</v>
      </c>
      <c r="I18" s="33">
        <f t="shared" si="5"/>
        <v>1.49</v>
      </c>
      <c r="J18" s="32">
        <f t="shared" si="1"/>
        <v>0</v>
      </c>
      <c r="K18" s="45">
        <f t="shared" si="0"/>
        <v>0</v>
      </c>
      <c r="L18" s="32"/>
    </row>
    <row r="19" ht="15" spans="1:12">
      <c r="A19" s="32">
        <v>1.4</v>
      </c>
      <c r="B19" s="32" t="s">
        <v>35</v>
      </c>
      <c r="C19" s="32" t="s">
        <v>36</v>
      </c>
      <c r="D19" s="32">
        <v>40</v>
      </c>
      <c r="E19" s="32">
        <v>3000</v>
      </c>
      <c r="F19" s="33">
        <f t="shared" si="4"/>
        <v>12</v>
      </c>
      <c r="G19" s="32">
        <v>40</v>
      </c>
      <c r="H19" s="32">
        <v>3000</v>
      </c>
      <c r="I19" s="33">
        <f t="shared" si="5"/>
        <v>12</v>
      </c>
      <c r="J19" s="32">
        <f t="shared" si="1"/>
        <v>0</v>
      </c>
      <c r="K19" s="45">
        <f t="shared" si="0"/>
        <v>0</v>
      </c>
      <c r="L19" s="32"/>
    </row>
    <row r="20" ht="15" spans="1:12">
      <c r="A20" s="32">
        <v>1.5</v>
      </c>
      <c r="B20" s="32" t="s">
        <v>37</v>
      </c>
      <c r="C20" s="32" t="s">
        <v>33</v>
      </c>
      <c r="D20" s="32">
        <v>1</v>
      </c>
      <c r="E20" s="32">
        <v>50000</v>
      </c>
      <c r="F20" s="33">
        <f t="shared" si="4"/>
        <v>5</v>
      </c>
      <c r="G20" s="32">
        <v>1</v>
      </c>
      <c r="H20" s="32">
        <v>50000</v>
      </c>
      <c r="I20" s="33">
        <f t="shared" si="5"/>
        <v>5</v>
      </c>
      <c r="J20" s="32">
        <f t="shared" si="1"/>
        <v>0</v>
      </c>
      <c r="K20" s="45">
        <f t="shared" si="0"/>
        <v>0</v>
      </c>
      <c r="L20" s="32"/>
    </row>
    <row r="21" ht="15" spans="1:12">
      <c r="A21" s="32">
        <v>2</v>
      </c>
      <c r="B21" s="32" t="s">
        <v>38</v>
      </c>
      <c r="C21" s="32" t="s">
        <v>18</v>
      </c>
      <c r="D21" s="32">
        <v>2372</v>
      </c>
      <c r="E21" s="32"/>
      <c r="F21" s="33">
        <f>SUM(F22:F27)</f>
        <v>43.741584</v>
      </c>
      <c r="G21" s="32">
        <v>3058</v>
      </c>
      <c r="H21" s="32"/>
      <c r="I21" s="33">
        <f>SUM(I22:I27)</f>
        <v>71.466175</v>
      </c>
      <c r="J21" s="32">
        <f t="shared" si="1"/>
        <v>686</v>
      </c>
      <c r="K21" s="45">
        <f t="shared" si="0"/>
        <v>27.724591</v>
      </c>
      <c r="L21" s="32"/>
    </row>
    <row r="22" ht="15" spans="1:12">
      <c r="A22" s="32">
        <v>2.1</v>
      </c>
      <c r="B22" s="32" t="s">
        <v>39</v>
      </c>
      <c r="C22" s="32" t="s">
        <v>18</v>
      </c>
      <c r="D22" s="32">
        <v>432</v>
      </c>
      <c r="E22" s="32">
        <v>92.1</v>
      </c>
      <c r="F22" s="33">
        <f t="shared" si="4"/>
        <v>3.97872</v>
      </c>
      <c r="G22" s="32">
        <v>100</v>
      </c>
      <c r="H22" s="32">
        <v>91.85</v>
      </c>
      <c r="I22" s="33">
        <f t="shared" si="5"/>
        <v>0.9185</v>
      </c>
      <c r="J22" s="32">
        <f t="shared" si="1"/>
        <v>-332</v>
      </c>
      <c r="K22" s="45">
        <f t="shared" si="0"/>
        <v>-3.06022</v>
      </c>
      <c r="L22" s="32"/>
    </row>
    <row r="23" ht="15" spans="1:12">
      <c r="A23" s="32">
        <v>2.2</v>
      </c>
      <c r="B23" s="32" t="s">
        <v>40</v>
      </c>
      <c r="C23" s="32" t="s">
        <v>18</v>
      </c>
      <c r="D23" s="32">
        <v>320</v>
      </c>
      <c r="E23" s="32">
        <v>119.46</v>
      </c>
      <c r="F23" s="33">
        <f t="shared" si="4"/>
        <v>3.82272</v>
      </c>
      <c r="G23" s="32">
        <v>322</v>
      </c>
      <c r="H23" s="32">
        <v>119.14</v>
      </c>
      <c r="I23" s="33">
        <f t="shared" si="5"/>
        <v>3.836308</v>
      </c>
      <c r="J23" s="32">
        <f t="shared" si="1"/>
        <v>2</v>
      </c>
      <c r="K23" s="45">
        <f t="shared" si="0"/>
        <v>0.0135880000000004</v>
      </c>
      <c r="L23" s="32"/>
    </row>
    <row r="24" ht="15" spans="1:12">
      <c r="A24" s="32">
        <v>2.3</v>
      </c>
      <c r="B24" s="32" t="s">
        <v>41</v>
      </c>
      <c r="C24" s="32" t="s">
        <v>18</v>
      </c>
      <c r="D24" s="32">
        <v>533</v>
      </c>
      <c r="E24" s="32">
        <v>142.32</v>
      </c>
      <c r="F24" s="33">
        <f t="shared" si="4"/>
        <v>7.585656</v>
      </c>
      <c r="G24" s="32">
        <v>825</v>
      </c>
      <c r="H24" s="32">
        <v>141.94</v>
      </c>
      <c r="I24" s="33">
        <f t="shared" si="5"/>
        <v>11.71005</v>
      </c>
      <c r="J24" s="32">
        <f t="shared" si="1"/>
        <v>292</v>
      </c>
      <c r="K24" s="45">
        <f t="shared" si="0"/>
        <v>4.124394</v>
      </c>
      <c r="L24" s="32"/>
    </row>
    <row r="25" ht="15" spans="1:12">
      <c r="A25" s="32">
        <v>2.4</v>
      </c>
      <c r="B25" s="32" t="s">
        <v>42</v>
      </c>
      <c r="C25" s="32" t="s">
        <v>18</v>
      </c>
      <c r="D25" s="32">
        <v>548</v>
      </c>
      <c r="E25" s="32">
        <v>171.12</v>
      </c>
      <c r="F25" s="33">
        <f t="shared" si="4"/>
        <v>9.377376</v>
      </c>
      <c r="G25" s="32">
        <v>288</v>
      </c>
      <c r="H25" s="32">
        <v>170.66</v>
      </c>
      <c r="I25" s="33">
        <f t="shared" si="5"/>
        <v>4.915008</v>
      </c>
      <c r="J25" s="32">
        <f t="shared" si="1"/>
        <v>-260</v>
      </c>
      <c r="K25" s="45">
        <f t="shared" si="0"/>
        <v>-4.462368</v>
      </c>
      <c r="L25" s="32"/>
    </row>
    <row r="26" ht="15" spans="1:12">
      <c r="A26" s="32">
        <v>2.5</v>
      </c>
      <c r="B26" s="32" t="s">
        <v>43</v>
      </c>
      <c r="C26" s="32" t="s">
        <v>18</v>
      </c>
      <c r="D26" s="32"/>
      <c r="E26" s="32"/>
      <c r="F26" s="33"/>
      <c r="G26" s="32">
        <v>216</v>
      </c>
      <c r="H26" s="32">
        <v>194.27</v>
      </c>
      <c r="I26" s="33">
        <f t="shared" si="5"/>
        <v>4.196232</v>
      </c>
      <c r="J26" s="32">
        <f t="shared" si="1"/>
        <v>216</v>
      </c>
      <c r="K26" s="45">
        <f t="shared" si="0"/>
        <v>4.196232</v>
      </c>
      <c r="L26" s="32"/>
    </row>
    <row r="27" ht="15" spans="1:12">
      <c r="A27" s="32">
        <v>2.6</v>
      </c>
      <c r="B27" s="32" t="s">
        <v>44</v>
      </c>
      <c r="C27" s="32" t="s">
        <v>18</v>
      </c>
      <c r="D27" s="32">
        <v>539</v>
      </c>
      <c r="E27" s="32">
        <v>352.08</v>
      </c>
      <c r="F27" s="33">
        <f t="shared" si="4"/>
        <v>18.977112</v>
      </c>
      <c r="G27" s="32">
        <v>1307</v>
      </c>
      <c r="H27" s="32">
        <v>351.11</v>
      </c>
      <c r="I27" s="33">
        <f t="shared" si="5"/>
        <v>45.890077</v>
      </c>
      <c r="J27" s="32">
        <f t="shared" si="1"/>
        <v>768</v>
      </c>
      <c r="K27" s="45">
        <f t="shared" si="0"/>
        <v>26.912965</v>
      </c>
      <c r="L27" s="32"/>
    </row>
    <row r="28" ht="15" spans="1:12">
      <c r="A28" s="32">
        <v>3</v>
      </c>
      <c r="B28" s="32" t="s">
        <v>45</v>
      </c>
      <c r="C28" s="32" t="s">
        <v>18</v>
      </c>
      <c r="D28" s="32">
        <v>102</v>
      </c>
      <c r="E28" s="32"/>
      <c r="F28" s="33">
        <f>SUM(F29:F30)</f>
        <v>21.9025</v>
      </c>
      <c r="G28" s="32">
        <v>174</v>
      </c>
      <c r="H28" s="32"/>
      <c r="I28" s="33">
        <f>SUM(I29:I30)</f>
        <v>40.455</v>
      </c>
      <c r="J28" s="32">
        <f t="shared" si="1"/>
        <v>72</v>
      </c>
      <c r="K28" s="45">
        <f t="shared" si="0"/>
        <v>18.5525</v>
      </c>
      <c r="L28" s="32"/>
    </row>
    <row r="29" ht="15" spans="1:12">
      <c r="A29" s="32">
        <v>3.1</v>
      </c>
      <c r="B29" s="32" t="s">
        <v>46</v>
      </c>
      <c r="C29" s="32" t="s">
        <v>18</v>
      </c>
      <c r="D29" s="32">
        <v>25</v>
      </c>
      <c r="E29" s="32">
        <v>1600</v>
      </c>
      <c r="F29" s="33">
        <f t="shared" si="4"/>
        <v>4</v>
      </c>
      <c r="G29" s="32">
        <v>0</v>
      </c>
      <c r="H29" s="32">
        <v>1600</v>
      </c>
      <c r="I29" s="33">
        <f t="shared" si="5"/>
        <v>0</v>
      </c>
      <c r="J29" s="32">
        <f t="shared" si="1"/>
        <v>-25</v>
      </c>
      <c r="K29" s="45">
        <f t="shared" si="0"/>
        <v>-4</v>
      </c>
      <c r="L29" s="32"/>
    </row>
    <row r="30" ht="15" spans="1:12">
      <c r="A30" s="32">
        <v>3.2</v>
      </c>
      <c r="B30" s="32" t="s">
        <v>47</v>
      </c>
      <c r="C30" s="32" t="s">
        <v>18</v>
      </c>
      <c r="D30" s="32">
        <v>77</v>
      </c>
      <c r="E30" s="32">
        <v>2325</v>
      </c>
      <c r="F30" s="33">
        <f t="shared" si="4"/>
        <v>17.9025</v>
      </c>
      <c r="G30" s="32">
        <v>174</v>
      </c>
      <c r="H30" s="32">
        <v>2325</v>
      </c>
      <c r="I30" s="33">
        <f t="shared" si="5"/>
        <v>40.455</v>
      </c>
      <c r="J30" s="32">
        <f t="shared" si="1"/>
        <v>97</v>
      </c>
      <c r="K30" s="45">
        <f t="shared" si="0"/>
        <v>22.5525</v>
      </c>
      <c r="L30" s="32"/>
    </row>
    <row r="31" ht="15" spans="1:12">
      <c r="A31" s="32">
        <v>4</v>
      </c>
      <c r="B31" s="32" t="s">
        <v>48</v>
      </c>
      <c r="C31" s="32" t="s">
        <v>23</v>
      </c>
      <c r="D31" s="32">
        <v>18</v>
      </c>
      <c r="E31" s="32"/>
      <c r="F31" s="33">
        <f>SUM(F32:F37)</f>
        <v>3.57</v>
      </c>
      <c r="G31" s="32">
        <v>18</v>
      </c>
      <c r="H31" s="32"/>
      <c r="I31" s="33">
        <f>SUM(I32:I37)</f>
        <v>3.82</v>
      </c>
      <c r="J31" s="32">
        <f t="shared" si="1"/>
        <v>0</v>
      </c>
      <c r="K31" s="45">
        <f t="shared" si="0"/>
        <v>0.25</v>
      </c>
      <c r="L31" s="32"/>
    </row>
    <row r="32" ht="15" spans="1:12">
      <c r="A32" s="32">
        <v>4.1</v>
      </c>
      <c r="B32" s="32" t="s">
        <v>49</v>
      </c>
      <c r="C32" s="32" t="s">
        <v>23</v>
      </c>
      <c r="D32" s="32">
        <v>4</v>
      </c>
      <c r="E32" s="32">
        <v>1600</v>
      </c>
      <c r="F32" s="33">
        <f t="shared" si="4"/>
        <v>0.64</v>
      </c>
      <c r="G32" s="32">
        <v>2</v>
      </c>
      <c r="H32" s="32">
        <v>1600</v>
      </c>
      <c r="I32" s="33">
        <f t="shared" si="5"/>
        <v>0.32</v>
      </c>
      <c r="J32" s="32">
        <f t="shared" si="1"/>
        <v>-2</v>
      </c>
      <c r="K32" s="45">
        <f t="shared" si="0"/>
        <v>-0.32</v>
      </c>
      <c r="L32" s="32"/>
    </row>
    <row r="33" ht="15" spans="1:12">
      <c r="A33" s="32">
        <v>4.2</v>
      </c>
      <c r="B33" s="32" t="s">
        <v>50</v>
      </c>
      <c r="C33" s="32" t="s">
        <v>23</v>
      </c>
      <c r="D33" s="32">
        <v>4</v>
      </c>
      <c r="E33" s="32">
        <v>1700</v>
      </c>
      <c r="F33" s="33">
        <f t="shared" si="4"/>
        <v>0.68</v>
      </c>
      <c r="G33" s="32">
        <v>4</v>
      </c>
      <c r="H33" s="32">
        <v>1700</v>
      </c>
      <c r="I33" s="33">
        <f t="shared" si="5"/>
        <v>0.68</v>
      </c>
      <c r="J33" s="32">
        <f t="shared" si="1"/>
        <v>0</v>
      </c>
      <c r="K33" s="45">
        <f t="shared" si="0"/>
        <v>0</v>
      </c>
      <c r="L33" s="32"/>
    </row>
    <row r="34" ht="15" spans="1:12">
      <c r="A34" s="32">
        <v>4.3</v>
      </c>
      <c r="B34" s="32" t="s">
        <v>51</v>
      </c>
      <c r="C34" s="32" t="s">
        <v>23</v>
      </c>
      <c r="D34" s="32">
        <v>5</v>
      </c>
      <c r="E34" s="32">
        <v>2100</v>
      </c>
      <c r="F34" s="33">
        <f t="shared" si="4"/>
        <v>1.05</v>
      </c>
      <c r="G34" s="32">
        <v>7</v>
      </c>
      <c r="H34" s="32">
        <v>2100</v>
      </c>
      <c r="I34" s="33">
        <f t="shared" si="5"/>
        <v>1.47</v>
      </c>
      <c r="J34" s="32">
        <f t="shared" si="1"/>
        <v>2</v>
      </c>
      <c r="K34" s="45">
        <f t="shared" si="0"/>
        <v>0.42</v>
      </c>
      <c r="L34" s="32"/>
    </row>
    <row r="35" ht="15" spans="1:12">
      <c r="A35" s="32">
        <v>4.4</v>
      </c>
      <c r="B35" s="32" t="s">
        <v>52</v>
      </c>
      <c r="C35" s="32" t="s">
        <v>23</v>
      </c>
      <c r="D35" s="32">
        <v>5</v>
      </c>
      <c r="E35" s="32">
        <v>2400</v>
      </c>
      <c r="F35" s="33">
        <f t="shared" si="4"/>
        <v>1.2</v>
      </c>
      <c r="G35" s="32">
        <v>2</v>
      </c>
      <c r="H35" s="32">
        <v>2400</v>
      </c>
      <c r="I35" s="33">
        <f t="shared" si="5"/>
        <v>0.48</v>
      </c>
      <c r="J35" s="32">
        <f t="shared" si="1"/>
        <v>-3</v>
      </c>
      <c r="K35" s="45">
        <f t="shared" si="0"/>
        <v>-0.72</v>
      </c>
      <c r="L35" s="32"/>
    </row>
    <row r="36" ht="15" spans="1:12">
      <c r="A36" s="32">
        <v>4.5</v>
      </c>
      <c r="B36" s="32" t="s">
        <v>53</v>
      </c>
      <c r="C36" s="32" t="s">
        <v>23</v>
      </c>
      <c r="D36" s="32"/>
      <c r="E36" s="32"/>
      <c r="F36" s="33"/>
      <c r="G36" s="32">
        <v>2</v>
      </c>
      <c r="H36" s="32">
        <v>2600</v>
      </c>
      <c r="I36" s="33">
        <f t="shared" si="5"/>
        <v>0.52</v>
      </c>
      <c r="J36" s="32">
        <f t="shared" si="1"/>
        <v>2</v>
      </c>
      <c r="K36" s="45">
        <f t="shared" si="0"/>
        <v>0.52</v>
      </c>
      <c r="L36" s="32"/>
    </row>
    <row r="37" ht="15" spans="1:12">
      <c r="A37" s="32">
        <v>4.6</v>
      </c>
      <c r="B37" s="32" t="s">
        <v>54</v>
      </c>
      <c r="C37" s="32" t="s">
        <v>23</v>
      </c>
      <c r="D37" s="32"/>
      <c r="E37" s="32"/>
      <c r="F37" s="33"/>
      <c r="G37" s="32">
        <v>1</v>
      </c>
      <c r="H37" s="32">
        <v>3500</v>
      </c>
      <c r="I37" s="33">
        <f t="shared" si="5"/>
        <v>0.35</v>
      </c>
      <c r="J37" s="32">
        <f t="shared" si="1"/>
        <v>1</v>
      </c>
      <c r="K37" s="45">
        <f t="shared" si="0"/>
        <v>0.35</v>
      </c>
      <c r="L37" s="32"/>
    </row>
    <row r="38" ht="15" spans="1:12">
      <c r="A38" s="32">
        <v>5</v>
      </c>
      <c r="B38" s="32" t="s">
        <v>55</v>
      </c>
      <c r="C38" s="32" t="s">
        <v>23</v>
      </c>
      <c r="D38" s="32">
        <v>18</v>
      </c>
      <c r="E38" s="32"/>
      <c r="F38" s="33">
        <f>SUM(F39:F44)</f>
        <v>9.65</v>
      </c>
      <c r="G38" s="32">
        <v>18</v>
      </c>
      <c r="H38" s="32"/>
      <c r="I38" s="33">
        <f>SUM(I39:I44)</f>
        <v>10.32</v>
      </c>
      <c r="J38" s="32">
        <f t="shared" si="1"/>
        <v>0</v>
      </c>
      <c r="K38" s="45">
        <f t="shared" si="0"/>
        <v>0.67</v>
      </c>
      <c r="L38" s="32"/>
    </row>
    <row r="39" ht="15" spans="1:12">
      <c r="A39" s="32">
        <v>5.1</v>
      </c>
      <c r="B39" s="32" t="s">
        <v>56</v>
      </c>
      <c r="C39" s="32" t="s">
        <v>23</v>
      </c>
      <c r="D39" s="32">
        <v>4</v>
      </c>
      <c r="E39" s="32">
        <v>4000</v>
      </c>
      <c r="F39" s="33">
        <f t="shared" si="4"/>
        <v>1.6</v>
      </c>
      <c r="G39" s="32">
        <v>2</v>
      </c>
      <c r="H39" s="32">
        <v>4000</v>
      </c>
      <c r="I39" s="33">
        <f t="shared" si="5"/>
        <v>0.8</v>
      </c>
      <c r="J39" s="32">
        <f t="shared" si="1"/>
        <v>-2</v>
      </c>
      <c r="K39" s="45">
        <f t="shared" si="0"/>
        <v>-0.8</v>
      </c>
      <c r="L39" s="32"/>
    </row>
    <row r="40" ht="15" spans="1:12">
      <c r="A40" s="32">
        <v>5.2</v>
      </c>
      <c r="B40" s="32" t="s">
        <v>57</v>
      </c>
      <c r="C40" s="32" t="s">
        <v>23</v>
      </c>
      <c r="D40" s="32">
        <v>4</v>
      </c>
      <c r="E40" s="32">
        <v>5000</v>
      </c>
      <c r="F40" s="33">
        <f t="shared" si="4"/>
        <v>2</v>
      </c>
      <c r="G40" s="32">
        <v>4</v>
      </c>
      <c r="H40" s="32">
        <v>5000</v>
      </c>
      <c r="I40" s="33">
        <f t="shared" si="5"/>
        <v>2</v>
      </c>
      <c r="J40" s="32">
        <f t="shared" si="1"/>
        <v>0</v>
      </c>
      <c r="K40" s="45">
        <f t="shared" si="0"/>
        <v>0</v>
      </c>
      <c r="L40" s="32"/>
    </row>
    <row r="41" ht="15" spans="1:12">
      <c r="A41" s="32">
        <v>5.3</v>
      </c>
      <c r="B41" s="32" t="s">
        <v>58</v>
      </c>
      <c r="C41" s="32" t="s">
        <v>23</v>
      </c>
      <c r="D41" s="32">
        <v>5</v>
      </c>
      <c r="E41" s="32">
        <v>5800</v>
      </c>
      <c r="F41" s="33">
        <f t="shared" si="4"/>
        <v>2.9</v>
      </c>
      <c r="G41" s="32">
        <v>7</v>
      </c>
      <c r="H41" s="32">
        <v>5800</v>
      </c>
      <c r="I41" s="33">
        <f t="shared" si="5"/>
        <v>4.06</v>
      </c>
      <c r="J41" s="32">
        <f t="shared" si="1"/>
        <v>2</v>
      </c>
      <c r="K41" s="45">
        <f t="shared" si="0"/>
        <v>1.16</v>
      </c>
      <c r="L41" s="32"/>
    </row>
    <row r="42" ht="15" spans="1:12">
      <c r="A42" s="32">
        <v>5.4</v>
      </c>
      <c r="B42" s="32" t="s">
        <v>59</v>
      </c>
      <c r="C42" s="32" t="s">
        <v>23</v>
      </c>
      <c r="D42" s="32">
        <v>5</v>
      </c>
      <c r="E42" s="32">
        <v>6300</v>
      </c>
      <c r="F42" s="33">
        <f t="shared" si="4"/>
        <v>3.15</v>
      </c>
      <c r="G42" s="32">
        <v>2</v>
      </c>
      <c r="H42" s="32">
        <v>6300</v>
      </c>
      <c r="I42" s="33">
        <f t="shared" si="5"/>
        <v>1.26</v>
      </c>
      <c r="J42" s="32">
        <f t="shared" si="1"/>
        <v>-3</v>
      </c>
      <c r="K42" s="45">
        <f t="shared" si="0"/>
        <v>-1.89</v>
      </c>
      <c r="L42" s="32"/>
    </row>
    <row r="43" ht="15" spans="1:12">
      <c r="A43" s="32">
        <v>5.5</v>
      </c>
      <c r="B43" s="32" t="s">
        <v>60</v>
      </c>
      <c r="C43" s="32" t="s">
        <v>23</v>
      </c>
      <c r="D43" s="32"/>
      <c r="E43" s="32"/>
      <c r="F43" s="33"/>
      <c r="G43" s="32">
        <v>2</v>
      </c>
      <c r="H43" s="32">
        <v>7000</v>
      </c>
      <c r="I43" s="33">
        <f t="shared" si="5"/>
        <v>1.4</v>
      </c>
      <c r="J43" s="32">
        <f t="shared" si="1"/>
        <v>2</v>
      </c>
      <c r="K43" s="45">
        <f t="shared" si="0"/>
        <v>1.4</v>
      </c>
      <c r="L43" s="32"/>
    </row>
    <row r="44" ht="15" spans="1:12">
      <c r="A44" s="32">
        <v>5.6</v>
      </c>
      <c r="B44" s="32" t="s">
        <v>61</v>
      </c>
      <c r="C44" s="32" t="s">
        <v>23</v>
      </c>
      <c r="D44" s="32"/>
      <c r="E44" s="32"/>
      <c r="F44" s="33"/>
      <c r="G44" s="32">
        <v>1</v>
      </c>
      <c r="H44" s="32">
        <v>8000</v>
      </c>
      <c r="I44" s="33">
        <f t="shared" si="5"/>
        <v>0.8</v>
      </c>
      <c r="J44" s="32">
        <f t="shared" si="1"/>
        <v>1</v>
      </c>
      <c r="K44" s="45">
        <f t="shared" si="0"/>
        <v>0.8</v>
      </c>
      <c r="L44" s="32"/>
    </row>
    <row r="45" ht="15" spans="1:12">
      <c r="A45" s="32">
        <v>6</v>
      </c>
      <c r="B45" s="32" t="s">
        <v>62</v>
      </c>
      <c r="C45" s="32" t="s">
        <v>25</v>
      </c>
      <c r="D45" s="32">
        <v>97</v>
      </c>
      <c r="E45" s="32">
        <v>280</v>
      </c>
      <c r="F45" s="33">
        <f t="shared" si="4"/>
        <v>2.716</v>
      </c>
      <c r="G45" s="32">
        <v>107</v>
      </c>
      <c r="H45" s="32">
        <v>780</v>
      </c>
      <c r="I45" s="33">
        <f t="shared" si="5"/>
        <v>8.346</v>
      </c>
      <c r="J45" s="32">
        <f t="shared" si="1"/>
        <v>10</v>
      </c>
      <c r="K45" s="45">
        <f t="shared" si="0"/>
        <v>5.63</v>
      </c>
      <c r="L45" s="32"/>
    </row>
    <row r="46" ht="15" spans="1:12">
      <c r="A46" s="32">
        <v>7</v>
      </c>
      <c r="B46" s="32" t="s">
        <v>63</v>
      </c>
      <c r="C46" s="32" t="s">
        <v>25</v>
      </c>
      <c r="D46" s="32">
        <v>5</v>
      </c>
      <c r="E46" s="32">
        <v>5600</v>
      </c>
      <c r="F46" s="33">
        <f t="shared" si="4"/>
        <v>2.8</v>
      </c>
      <c r="G46" s="32">
        <v>10</v>
      </c>
      <c r="H46" s="32">
        <v>2000</v>
      </c>
      <c r="I46" s="33">
        <f t="shared" si="5"/>
        <v>2</v>
      </c>
      <c r="J46" s="32">
        <f t="shared" si="1"/>
        <v>5</v>
      </c>
      <c r="K46" s="45">
        <f t="shared" si="0"/>
        <v>-0.8</v>
      </c>
      <c r="L46" s="32"/>
    </row>
    <row r="47" ht="15" spans="1:12">
      <c r="A47" s="32">
        <v>8</v>
      </c>
      <c r="B47" s="32" t="s">
        <v>64</v>
      </c>
      <c r="C47" s="32" t="s">
        <v>18</v>
      </c>
      <c r="D47" s="32">
        <v>14</v>
      </c>
      <c r="E47" s="32">
        <v>850</v>
      </c>
      <c r="F47" s="33">
        <f t="shared" si="4"/>
        <v>1.19</v>
      </c>
      <c r="G47" s="32">
        <v>14</v>
      </c>
      <c r="H47" s="32">
        <v>850</v>
      </c>
      <c r="I47" s="33">
        <f t="shared" si="5"/>
        <v>1.19</v>
      </c>
      <c r="J47" s="32">
        <f t="shared" si="1"/>
        <v>0</v>
      </c>
      <c r="K47" s="45">
        <f t="shared" si="0"/>
        <v>0</v>
      </c>
      <c r="L47" s="32"/>
    </row>
    <row r="48" ht="15" spans="1:12">
      <c r="A48" s="32">
        <v>9</v>
      </c>
      <c r="B48" s="32" t="s">
        <v>65</v>
      </c>
      <c r="C48" s="32" t="s">
        <v>66</v>
      </c>
      <c r="D48" s="32">
        <v>11</v>
      </c>
      <c r="E48" s="32">
        <v>30000</v>
      </c>
      <c r="F48" s="33">
        <f t="shared" si="4"/>
        <v>33</v>
      </c>
      <c r="G48" s="32">
        <v>14</v>
      </c>
      <c r="H48" s="32">
        <v>6000</v>
      </c>
      <c r="I48" s="33">
        <f t="shared" si="5"/>
        <v>8.4</v>
      </c>
      <c r="J48" s="32">
        <f t="shared" si="1"/>
        <v>3</v>
      </c>
      <c r="K48" s="45">
        <f t="shared" si="0"/>
        <v>-24.6</v>
      </c>
      <c r="L48" s="32"/>
    </row>
    <row r="49" ht="15" spans="1:12">
      <c r="A49" s="32">
        <v>10</v>
      </c>
      <c r="B49" s="32" t="s">
        <v>67</v>
      </c>
      <c r="C49" s="32" t="s">
        <v>18</v>
      </c>
      <c r="D49" s="32">
        <v>650</v>
      </c>
      <c r="E49" s="32"/>
      <c r="F49" s="34">
        <f>SUM(F50:F55)</f>
        <v>90.010225</v>
      </c>
      <c r="G49" s="32">
        <v>764</v>
      </c>
      <c r="H49" s="32"/>
      <c r="I49" s="34">
        <f>SUM(I50:I55)</f>
        <v>47.361041</v>
      </c>
      <c r="J49" s="32">
        <f t="shared" si="1"/>
        <v>114</v>
      </c>
      <c r="K49" s="45">
        <f t="shared" si="0"/>
        <v>-42.649184</v>
      </c>
      <c r="L49" s="32"/>
    </row>
    <row r="50" ht="15" spans="1:12">
      <c r="A50" s="32">
        <v>10.1</v>
      </c>
      <c r="B50" s="32" t="s">
        <v>68</v>
      </c>
      <c r="C50" s="32" t="s">
        <v>18</v>
      </c>
      <c r="D50" s="32">
        <v>150</v>
      </c>
      <c r="E50" s="32">
        <v>1536.26</v>
      </c>
      <c r="F50" s="33">
        <f t="shared" si="4"/>
        <v>23.0439</v>
      </c>
      <c r="G50" s="32">
        <v>0</v>
      </c>
      <c r="H50" s="32">
        <v>1540.09</v>
      </c>
      <c r="I50" s="33">
        <f t="shared" si="5"/>
        <v>0</v>
      </c>
      <c r="J50" s="32">
        <f t="shared" si="1"/>
        <v>-150</v>
      </c>
      <c r="K50" s="45">
        <f t="shared" si="0"/>
        <v>-23.0439</v>
      </c>
      <c r="L50" s="32"/>
    </row>
    <row r="51" ht="15" spans="1:12">
      <c r="A51" s="32">
        <v>10.2</v>
      </c>
      <c r="B51" s="32" t="s">
        <v>69</v>
      </c>
      <c r="C51" s="32" t="s">
        <v>18</v>
      </c>
      <c r="D51" s="32">
        <v>200</v>
      </c>
      <c r="E51" s="32">
        <v>1234.19</v>
      </c>
      <c r="F51" s="33">
        <f t="shared" si="4"/>
        <v>24.6838</v>
      </c>
      <c r="G51" s="32">
        <v>30</v>
      </c>
      <c r="H51" s="32">
        <v>1236.33</v>
      </c>
      <c r="I51" s="33">
        <f t="shared" si="5"/>
        <v>3.70899</v>
      </c>
      <c r="J51" s="32">
        <f t="shared" si="1"/>
        <v>-170</v>
      </c>
      <c r="K51" s="45">
        <f t="shared" si="0"/>
        <v>-20.97481</v>
      </c>
      <c r="L51" s="32"/>
    </row>
    <row r="52" ht="15" spans="1:12">
      <c r="A52" s="32">
        <v>10.3</v>
      </c>
      <c r="B52" s="32"/>
      <c r="C52" s="32"/>
      <c r="D52" s="32">
        <v>300</v>
      </c>
      <c r="E52" s="32">
        <v>1198.09</v>
      </c>
      <c r="F52" s="33">
        <f t="shared" si="4"/>
        <v>35.9427</v>
      </c>
      <c r="G52" s="32"/>
      <c r="H52" s="32"/>
      <c r="I52" s="33"/>
      <c r="J52" s="32">
        <f t="shared" si="1"/>
        <v>-300</v>
      </c>
      <c r="K52" s="45">
        <f t="shared" si="0"/>
        <v>-35.9427</v>
      </c>
      <c r="L52" s="32"/>
    </row>
    <row r="53" ht="15" spans="1:12">
      <c r="A53" s="32">
        <v>10.4</v>
      </c>
      <c r="B53" s="32" t="s">
        <v>70</v>
      </c>
      <c r="C53" s="32" t="s">
        <v>18</v>
      </c>
      <c r="D53" s="32"/>
      <c r="E53" s="32"/>
      <c r="F53" s="33"/>
      <c r="G53" s="32">
        <v>493</v>
      </c>
      <c r="H53" s="32">
        <v>605.26</v>
      </c>
      <c r="I53" s="33">
        <f t="shared" si="5"/>
        <v>29.839318</v>
      </c>
      <c r="J53" s="32">
        <f t="shared" si="1"/>
        <v>493</v>
      </c>
      <c r="K53" s="45">
        <f t="shared" si="0"/>
        <v>29.839318</v>
      </c>
      <c r="L53" s="32"/>
    </row>
    <row r="54" ht="15" spans="1:12">
      <c r="A54" s="32">
        <v>10.5</v>
      </c>
      <c r="B54" s="32" t="s">
        <v>71</v>
      </c>
      <c r="C54" s="32" t="s">
        <v>18</v>
      </c>
      <c r="D54" s="32"/>
      <c r="E54" s="32"/>
      <c r="F54" s="33"/>
      <c r="G54" s="32">
        <v>241</v>
      </c>
      <c r="H54" s="32">
        <v>402.64</v>
      </c>
      <c r="I54" s="33">
        <f t="shared" si="5"/>
        <v>9.703624</v>
      </c>
      <c r="J54" s="32">
        <f t="shared" si="1"/>
        <v>241</v>
      </c>
      <c r="K54" s="45">
        <f t="shared" si="0"/>
        <v>9.703624</v>
      </c>
      <c r="L54" s="32"/>
    </row>
    <row r="55" ht="15" spans="1:12">
      <c r="A55" s="32">
        <v>10.6</v>
      </c>
      <c r="B55" s="32" t="s">
        <v>72</v>
      </c>
      <c r="C55" s="32" t="s">
        <v>25</v>
      </c>
      <c r="D55" s="32">
        <v>57</v>
      </c>
      <c r="E55" s="32">
        <v>1112.25</v>
      </c>
      <c r="F55" s="33">
        <f t="shared" si="4"/>
        <v>6.339825</v>
      </c>
      <c r="G55" s="32">
        <v>37</v>
      </c>
      <c r="H55" s="32">
        <v>1110.57</v>
      </c>
      <c r="I55" s="33">
        <f t="shared" si="5"/>
        <v>4.109109</v>
      </c>
      <c r="J55" s="32">
        <f t="shared" si="1"/>
        <v>-20</v>
      </c>
      <c r="K55" s="45">
        <f t="shared" si="0"/>
        <v>-2.230716</v>
      </c>
      <c r="L55" s="32"/>
    </row>
    <row r="56" ht="15" spans="1:12">
      <c r="A56" s="32">
        <v>11</v>
      </c>
      <c r="B56" s="32" t="s">
        <v>73</v>
      </c>
      <c r="C56" s="32"/>
      <c r="D56" s="32"/>
      <c r="E56" s="32"/>
      <c r="F56" s="33">
        <f>SUM(F57:F61)</f>
        <v>1.224701</v>
      </c>
      <c r="G56" s="32"/>
      <c r="H56" s="32"/>
      <c r="I56" s="33">
        <f>SUM(I57:I61)</f>
        <v>1.565617</v>
      </c>
      <c r="J56" s="32">
        <f t="shared" si="1"/>
        <v>0</v>
      </c>
      <c r="K56" s="45">
        <f t="shared" si="0"/>
        <v>0.340916</v>
      </c>
      <c r="L56" s="32"/>
    </row>
    <row r="57" ht="15" spans="1:12">
      <c r="A57" s="32">
        <v>11.1</v>
      </c>
      <c r="B57" s="32" t="s">
        <v>74</v>
      </c>
      <c r="C57" s="32" t="s">
        <v>25</v>
      </c>
      <c r="D57" s="32">
        <v>1</v>
      </c>
      <c r="E57" s="32">
        <v>1732.28</v>
      </c>
      <c r="F57" s="33">
        <f t="shared" si="4"/>
        <v>0.173228</v>
      </c>
      <c r="G57" s="32">
        <v>1</v>
      </c>
      <c r="H57" s="32">
        <v>1727.33</v>
      </c>
      <c r="I57" s="33">
        <f t="shared" si="5"/>
        <v>0.172733</v>
      </c>
      <c r="J57" s="32">
        <f t="shared" si="1"/>
        <v>0</v>
      </c>
      <c r="K57" s="45">
        <f t="shared" si="0"/>
        <v>-0.000494999999999995</v>
      </c>
      <c r="L57" s="32"/>
    </row>
    <row r="58" ht="15" spans="1:12">
      <c r="A58" s="32">
        <v>11.2</v>
      </c>
      <c r="B58" s="32" t="s">
        <v>75</v>
      </c>
      <c r="C58" s="32" t="s">
        <v>25</v>
      </c>
      <c r="D58" s="32">
        <v>1</v>
      </c>
      <c r="E58" s="32">
        <v>1224.55</v>
      </c>
      <c r="F58" s="33">
        <f t="shared" si="4"/>
        <v>0.122455</v>
      </c>
      <c r="G58" s="32">
        <v>1</v>
      </c>
      <c r="H58" s="32">
        <v>1221.07</v>
      </c>
      <c r="I58" s="33">
        <f t="shared" si="5"/>
        <v>0.122107</v>
      </c>
      <c r="J58" s="32">
        <f t="shared" si="1"/>
        <v>0</v>
      </c>
      <c r="K58" s="45">
        <f t="shared" si="0"/>
        <v>-0.000348000000000001</v>
      </c>
      <c r="L58" s="32"/>
    </row>
    <row r="59" ht="15" spans="1:12">
      <c r="A59" s="32">
        <v>11.3</v>
      </c>
      <c r="B59" s="32" t="s">
        <v>76</v>
      </c>
      <c r="C59" s="32" t="s">
        <v>25</v>
      </c>
      <c r="D59" s="32">
        <v>1</v>
      </c>
      <c r="E59" s="32">
        <v>5764.83</v>
      </c>
      <c r="F59" s="33">
        <f t="shared" si="4"/>
        <v>0.576483</v>
      </c>
      <c r="G59" s="32">
        <v>1</v>
      </c>
      <c r="H59" s="32">
        <v>5750.2</v>
      </c>
      <c r="I59" s="33">
        <f t="shared" si="5"/>
        <v>0.57502</v>
      </c>
      <c r="J59" s="32">
        <f t="shared" si="1"/>
        <v>0</v>
      </c>
      <c r="K59" s="45">
        <f t="shared" si="0"/>
        <v>-0.00146299999999999</v>
      </c>
      <c r="L59" s="32"/>
    </row>
    <row r="60" ht="15" spans="1:12">
      <c r="A60" s="32">
        <v>11.4</v>
      </c>
      <c r="B60" s="32" t="s">
        <v>77</v>
      </c>
      <c r="C60" s="32" t="s">
        <v>25</v>
      </c>
      <c r="D60" s="32">
        <v>4</v>
      </c>
      <c r="E60" s="32">
        <v>575.2</v>
      </c>
      <c r="F60" s="33">
        <f t="shared" si="4"/>
        <v>0.23008</v>
      </c>
      <c r="G60" s="32">
        <v>10</v>
      </c>
      <c r="H60" s="32">
        <v>573.65</v>
      </c>
      <c r="I60" s="33">
        <f t="shared" si="5"/>
        <v>0.57365</v>
      </c>
      <c r="J60" s="32">
        <f t="shared" si="1"/>
        <v>6</v>
      </c>
      <c r="K60" s="45">
        <f t="shared" si="0"/>
        <v>0.34357</v>
      </c>
      <c r="L60" s="32"/>
    </row>
    <row r="61" ht="15" spans="1:12">
      <c r="A61" s="32">
        <v>11.5</v>
      </c>
      <c r="B61" s="32" t="s">
        <v>78</v>
      </c>
      <c r="C61" s="32" t="s">
        <v>25</v>
      </c>
      <c r="D61" s="32">
        <v>1</v>
      </c>
      <c r="E61" s="32">
        <v>1224.55</v>
      </c>
      <c r="F61" s="33">
        <f t="shared" si="4"/>
        <v>0.122455</v>
      </c>
      <c r="G61" s="32">
        <v>1</v>
      </c>
      <c r="H61" s="32">
        <v>1221.07</v>
      </c>
      <c r="I61" s="33">
        <f t="shared" si="5"/>
        <v>0.122107</v>
      </c>
      <c r="J61" s="32">
        <f t="shared" si="1"/>
        <v>0</v>
      </c>
      <c r="K61" s="45">
        <f t="shared" si="0"/>
        <v>-0.000348000000000001</v>
      </c>
      <c r="L61" s="32"/>
    </row>
    <row r="62" s="18" customFormat="1" ht="14.25" spans="1:12">
      <c r="A62" s="29" t="s">
        <v>79</v>
      </c>
      <c r="B62" s="29" t="s">
        <v>80</v>
      </c>
      <c r="C62" s="29"/>
      <c r="D62" s="29"/>
      <c r="E62" s="29"/>
      <c r="F62" s="31">
        <f>SUM(F63:F64)</f>
        <v>123.653565</v>
      </c>
      <c r="G62" s="29"/>
      <c r="H62" s="29"/>
      <c r="I62" s="31">
        <f>SUM(I63:I64)</f>
        <v>112.734143</v>
      </c>
      <c r="J62" s="29">
        <f t="shared" si="1"/>
        <v>0</v>
      </c>
      <c r="K62" s="44">
        <f t="shared" si="0"/>
        <v>-10.919422</v>
      </c>
      <c r="L62" s="29"/>
    </row>
    <row r="63" ht="15" spans="1:12">
      <c r="A63" s="32">
        <v>1</v>
      </c>
      <c r="B63" s="32" t="s">
        <v>81</v>
      </c>
      <c r="C63" s="32" t="s">
        <v>36</v>
      </c>
      <c r="D63" s="32">
        <v>3348</v>
      </c>
      <c r="E63" s="32">
        <v>351.05</v>
      </c>
      <c r="F63" s="33">
        <f t="shared" si="4"/>
        <v>117.53154</v>
      </c>
      <c r="G63" s="32">
        <v>3582</v>
      </c>
      <c r="H63" s="32">
        <v>300.49</v>
      </c>
      <c r="I63" s="33">
        <f t="shared" si="5"/>
        <v>107.635518</v>
      </c>
      <c r="J63" s="32">
        <f t="shared" si="1"/>
        <v>234</v>
      </c>
      <c r="K63" s="45">
        <f t="shared" si="0"/>
        <v>-9.89602200000003</v>
      </c>
      <c r="L63" s="32"/>
    </row>
    <row r="64" ht="15" spans="1:12">
      <c r="A64" s="32">
        <v>2</v>
      </c>
      <c r="B64" s="32" t="s">
        <v>82</v>
      </c>
      <c r="C64" s="32" t="s">
        <v>36</v>
      </c>
      <c r="D64" s="32">
        <v>175</v>
      </c>
      <c r="E64" s="32">
        <v>349.83</v>
      </c>
      <c r="F64" s="33">
        <f t="shared" si="4"/>
        <v>6.122025</v>
      </c>
      <c r="G64" s="32">
        <v>175</v>
      </c>
      <c r="H64" s="32">
        <v>291.35</v>
      </c>
      <c r="I64" s="33">
        <f t="shared" si="5"/>
        <v>5.098625</v>
      </c>
      <c r="J64" s="32">
        <f t="shared" si="1"/>
        <v>0</v>
      </c>
      <c r="K64" s="45">
        <f t="shared" si="0"/>
        <v>-1.0234</v>
      </c>
      <c r="L64" s="32"/>
    </row>
    <row r="65" s="18" customFormat="1" ht="15" spans="1:12">
      <c r="A65" s="29" t="s">
        <v>83</v>
      </c>
      <c r="B65" s="29" t="s">
        <v>84</v>
      </c>
      <c r="C65" s="29" t="s">
        <v>85</v>
      </c>
      <c r="D65" s="29">
        <v>240.7</v>
      </c>
      <c r="E65" s="29">
        <v>1000</v>
      </c>
      <c r="F65" s="33">
        <f t="shared" si="4"/>
        <v>24.07</v>
      </c>
      <c r="G65" s="29">
        <v>185.8</v>
      </c>
      <c r="H65" s="29">
        <v>500</v>
      </c>
      <c r="I65" s="33">
        <f t="shared" si="5"/>
        <v>9.29</v>
      </c>
      <c r="J65" s="29">
        <f t="shared" si="1"/>
        <v>-54.9</v>
      </c>
      <c r="K65" s="44">
        <f t="shared" si="0"/>
        <v>-14.78</v>
      </c>
      <c r="L65" s="29"/>
    </row>
    <row r="66" s="18" customFormat="1" ht="14.25" spans="1:12">
      <c r="A66" s="29"/>
      <c r="B66" s="29" t="s">
        <v>86</v>
      </c>
      <c r="C66" s="29"/>
      <c r="D66" s="29"/>
      <c r="E66" s="29"/>
      <c r="F66" s="30">
        <f>SUM(F67,F75,F131,F134)</f>
        <v>649.718251</v>
      </c>
      <c r="G66" s="29"/>
      <c r="H66" s="29"/>
      <c r="I66" s="30">
        <f>SUM(I67,I75,I131,I134)-0.02</f>
        <v>578.501717</v>
      </c>
      <c r="J66" s="29">
        <f t="shared" si="1"/>
        <v>0</v>
      </c>
      <c r="K66" s="44">
        <f t="shared" si="0"/>
        <v>-71.2165339999998</v>
      </c>
      <c r="L66" s="29"/>
    </row>
    <row r="67" s="18" customFormat="1" ht="14.25" spans="1:12">
      <c r="A67" s="29" t="s">
        <v>15</v>
      </c>
      <c r="B67" s="29" t="s">
        <v>16</v>
      </c>
      <c r="C67" s="29"/>
      <c r="D67" s="29"/>
      <c r="E67" s="29"/>
      <c r="F67" s="31">
        <f>SUM(F68:F74)</f>
        <v>109.150911</v>
      </c>
      <c r="G67" s="29"/>
      <c r="H67" s="29"/>
      <c r="I67" s="31">
        <f>SUM(I68:I74)</f>
        <v>88.096668</v>
      </c>
      <c r="J67" s="29">
        <f t="shared" si="1"/>
        <v>0</v>
      </c>
      <c r="K67" s="44">
        <f t="shared" si="0"/>
        <v>-21.054243</v>
      </c>
      <c r="L67" s="29"/>
    </row>
    <row r="68" ht="15" spans="1:12">
      <c r="A68" s="32">
        <v>1</v>
      </c>
      <c r="B68" s="32" t="s">
        <v>17</v>
      </c>
      <c r="C68" s="32" t="s">
        <v>18</v>
      </c>
      <c r="D68" s="32">
        <v>1965</v>
      </c>
      <c r="E68" s="32">
        <v>408.62</v>
      </c>
      <c r="F68" s="33">
        <f t="shared" ref="F68:F73" si="6">D68*E68/10000</f>
        <v>80.29383</v>
      </c>
      <c r="G68" s="32">
        <v>1793</v>
      </c>
      <c r="H68" s="32">
        <v>344.19</v>
      </c>
      <c r="I68" s="33">
        <f t="shared" ref="I68:I74" si="7">G68*H68/10000</f>
        <v>61.713267</v>
      </c>
      <c r="J68" s="32">
        <f t="shared" si="1"/>
        <v>-172</v>
      </c>
      <c r="K68" s="45">
        <f t="shared" si="0"/>
        <v>-18.580563</v>
      </c>
      <c r="L68" s="32"/>
    </row>
    <row r="69" ht="15" spans="1:12">
      <c r="A69" s="32">
        <v>2</v>
      </c>
      <c r="B69" s="32" t="s">
        <v>19</v>
      </c>
      <c r="C69" s="32" t="s">
        <v>20</v>
      </c>
      <c r="D69" s="32"/>
      <c r="E69" s="32"/>
      <c r="F69" s="33"/>
      <c r="G69" s="32">
        <v>359</v>
      </c>
      <c r="H69" s="32">
        <v>88.27</v>
      </c>
      <c r="I69" s="33">
        <f t="shared" si="7"/>
        <v>3.168893</v>
      </c>
      <c r="J69" s="32">
        <f t="shared" ref="J69:J132" si="8">G69-D69</f>
        <v>359</v>
      </c>
      <c r="K69" s="45">
        <f t="shared" ref="K69:K132" si="9">I69-F69</f>
        <v>3.168893</v>
      </c>
      <c r="L69" s="32"/>
    </row>
    <row r="70" ht="15" spans="1:12">
      <c r="A70" s="32">
        <v>3</v>
      </c>
      <c r="B70" s="32" t="s">
        <v>21</v>
      </c>
      <c r="C70" s="32" t="s">
        <v>20</v>
      </c>
      <c r="D70" s="32">
        <v>66</v>
      </c>
      <c r="E70" s="32">
        <v>2717.52</v>
      </c>
      <c r="F70" s="33">
        <f t="shared" si="6"/>
        <v>17.935632</v>
      </c>
      <c r="G70" s="32">
        <v>36</v>
      </c>
      <c r="H70" s="32">
        <v>2717.52</v>
      </c>
      <c r="I70" s="33">
        <f t="shared" si="7"/>
        <v>9.783072</v>
      </c>
      <c r="J70" s="32">
        <f t="shared" si="8"/>
        <v>-30</v>
      </c>
      <c r="K70" s="45">
        <f t="shared" si="9"/>
        <v>-8.15256</v>
      </c>
      <c r="L70" s="32"/>
    </row>
    <row r="71" ht="15" spans="1:12">
      <c r="A71" s="32">
        <v>4</v>
      </c>
      <c r="B71" s="32" t="s">
        <v>22</v>
      </c>
      <c r="C71" s="32" t="s">
        <v>23</v>
      </c>
      <c r="D71" s="32">
        <v>19</v>
      </c>
      <c r="E71" s="32">
        <v>2818.86</v>
      </c>
      <c r="F71" s="33">
        <f t="shared" si="6"/>
        <v>5.355834</v>
      </c>
      <c r="G71" s="32">
        <v>17</v>
      </c>
      <c r="H71" s="32">
        <v>2818.86</v>
      </c>
      <c r="I71" s="33">
        <f t="shared" si="7"/>
        <v>4.792062</v>
      </c>
      <c r="J71" s="32">
        <f t="shared" si="8"/>
        <v>-2</v>
      </c>
      <c r="K71" s="45">
        <f t="shared" si="9"/>
        <v>-0.563772</v>
      </c>
      <c r="L71" s="32"/>
    </row>
    <row r="72" ht="15" spans="1:12">
      <c r="A72" s="32">
        <v>5</v>
      </c>
      <c r="B72" s="32" t="s">
        <v>24</v>
      </c>
      <c r="C72" s="32" t="s">
        <v>25</v>
      </c>
      <c r="D72" s="32">
        <v>246</v>
      </c>
      <c r="E72" s="32">
        <v>104.96</v>
      </c>
      <c r="F72" s="33">
        <f t="shared" si="6"/>
        <v>2.582016</v>
      </c>
      <c r="G72" s="32">
        <v>224</v>
      </c>
      <c r="H72" s="32">
        <v>104.96</v>
      </c>
      <c r="I72" s="33">
        <f t="shared" si="7"/>
        <v>2.351104</v>
      </c>
      <c r="J72" s="32">
        <f t="shared" si="8"/>
        <v>-22</v>
      </c>
      <c r="K72" s="45">
        <f t="shared" si="9"/>
        <v>-0.230912</v>
      </c>
      <c r="L72" s="32"/>
    </row>
    <row r="73" ht="15" spans="1:12">
      <c r="A73" s="32">
        <v>6</v>
      </c>
      <c r="B73" s="32" t="s">
        <v>26</v>
      </c>
      <c r="C73" s="32" t="s">
        <v>23</v>
      </c>
      <c r="D73" s="32">
        <v>3</v>
      </c>
      <c r="E73" s="32">
        <v>9945.33</v>
      </c>
      <c r="F73" s="33">
        <f t="shared" si="6"/>
        <v>2.983599</v>
      </c>
      <c r="G73" s="32">
        <v>2</v>
      </c>
      <c r="H73" s="32">
        <v>9945.33</v>
      </c>
      <c r="I73" s="33">
        <f t="shared" si="7"/>
        <v>1.989066</v>
      </c>
      <c r="J73" s="32">
        <f t="shared" si="8"/>
        <v>-1</v>
      </c>
      <c r="K73" s="45">
        <f t="shared" si="9"/>
        <v>-0.994533</v>
      </c>
      <c r="L73" s="32"/>
    </row>
    <row r="74" ht="15" spans="1:12">
      <c r="A74" s="32">
        <v>8</v>
      </c>
      <c r="B74" s="32" t="s">
        <v>27</v>
      </c>
      <c r="C74" s="32" t="s">
        <v>18</v>
      </c>
      <c r="D74" s="32"/>
      <c r="E74" s="32"/>
      <c r="F74" s="33"/>
      <c r="G74" s="32">
        <v>381</v>
      </c>
      <c r="H74" s="32">
        <v>112.84</v>
      </c>
      <c r="I74" s="33">
        <f t="shared" si="7"/>
        <v>4.299204</v>
      </c>
      <c r="J74" s="32">
        <f t="shared" si="8"/>
        <v>381</v>
      </c>
      <c r="K74" s="45">
        <f t="shared" si="9"/>
        <v>4.299204</v>
      </c>
      <c r="L74" s="32"/>
    </row>
    <row r="75" s="18" customFormat="1" ht="14.25" spans="1:12">
      <c r="A75" s="29" t="s">
        <v>28</v>
      </c>
      <c r="B75" s="29" t="s">
        <v>29</v>
      </c>
      <c r="C75" s="29"/>
      <c r="D75" s="29"/>
      <c r="E75" s="29"/>
      <c r="F75" s="31">
        <f>SUM(F76,F82,F98,F91,F106,F114:F118,F125)</f>
        <v>384.602405</v>
      </c>
      <c r="G75" s="29"/>
      <c r="H75" s="29"/>
      <c r="I75" s="31">
        <f>SUM(I76,I82,I98,I91,I106,I114:I118,I125)</f>
        <v>364.591931</v>
      </c>
      <c r="J75" s="29">
        <f t="shared" si="8"/>
        <v>0</v>
      </c>
      <c r="K75" s="44">
        <f t="shared" si="9"/>
        <v>-20.0104739999999</v>
      </c>
      <c r="L75" s="29"/>
    </row>
    <row r="76" ht="15" spans="1:12">
      <c r="A76" s="32">
        <v>1</v>
      </c>
      <c r="B76" s="32" t="s">
        <v>30</v>
      </c>
      <c r="C76" s="32"/>
      <c r="D76" s="32"/>
      <c r="E76" s="32"/>
      <c r="F76" s="33">
        <f>SUM(F77:F81)</f>
        <v>82.646777</v>
      </c>
      <c r="G76" s="32"/>
      <c r="H76" s="32"/>
      <c r="I76" s="33">
        <f>SUM(I77:I81)</f>
        <v>79.934248</v>
      </c>
      <c r="J76" s="32">
        <f t="shared" si="8"/>
        <v>0</v>
      </c>
      <c r="K76" s="45">
        <f t="shared" si="9"/>
        <v>-2.712529</v>
      </c>
      <c r="L76" s="32"/>
    </row>
    <row r="77" ht="15" spans="1:12">
      <c r="A77" s="32">
        <v>1.1</v>
      </c>
      <c r="B77" s="32" t="s">
        <v>31</v>
      </c>
      <c r="C77" s="32" t="s">
        <v>23</v>
      </c>
      <c r="D77" s="32">
        <v>1</v>
      </c>
      <c r="E77" s="32">
        <v>279567.77</v>
      </c>
      <c r="F77" s="33">
        <f t="shared" ref="F77:F134" si="10">D77*E77/10000</f>
        <v>27.956777</v>
      </c>
      <c r="G77" s="32">
        <v>1</v>
      </c>
      <c r="H77" s="32">
        <v>278842.48</v>
      </c>
      <c r="I77" s="33">
        <f t="shared" ref="I77:I134" si="11">G77*H77/10000</f>
        <v>27.884248</v>
      </c>
      <c r="J77" s="32">
        <f t="shared" si="8"/>
        <v>0</v>
      </c>
      <c r="K77" s="45">
        <f t="shared" si="9"/>
        <v>-0.072529000000003</v>
      </c>
      <c r="L77" s="32"/>
    </row>
    <row r="78" ht="15" spans="1:12">
      <c r="A78" s="32">
        <v>1.2</v>
      </c>
      <c r="B78" s="32" t="s">
        <v>32</v>
      </c>
      <c r="C78" s="32" t="s">
        <v>33</v>
      </c>
      <c r="D78" s="32">
        <v>1</v>
      </c>
      <c r="E78" s="32">
        <v>362000</v>
      </c>
      <c r="F78" s="33">
        <f t="shared" si="10"/>
        <v>36.2</v>
      </c>
      <c r="G78" s="32">
        <v>1</v>
      </c>
      <c r="H78" s="32">
        <v>335600</v>
      </c>
      <c r="I78" s="33">
        <f t="shared" si="11"/>
        <v>33.56</v>
      </c>
      <c r="J78" s="32">
        <f t="shared" si="8"/>
        <v>0</v>
      </c>
      <c r="K78" s="45">
        <f t="shared" si="9"/>
        <v>-2.64</v>
      </c>
      <c r="L78" s="32"/>
    </row>
    <row r="79" ht="15" spans="1:12">
      <c r="A79" s="32">
        <v>1.3</v>
      </c>
      <c r="B79" s="32" t="s">
        <v>34</v>
      </c>
      <c r="C79" s="32" t="s">
        <v>33</v>
      </c>
      <c r="D79" s="32">
        <v>1</v>
      </c>
      <c r="E79" s="32">
        <v>14900</v>
      </c>
      <c r="F79" s="33">
        <f t="shared" si="10"/>
        <v>1.49</v>
      </c>
      <c r="G79" s="32">
        <v>1</v>
      </c>
      <c r="H79" s="32">
        <v>14900</v>
      </c>
      <c r="I79" s="33">
        <f t="shared" si="11"/>
        <v>1.49</v>
      </c>
      <c r="J79" s="32">
        <f t="shared" si="8"/>
        <v>0</v>
      </c>
      <c r="K79" s="45">
        <f t="shared" si="9"/>
        <v>0</v>
      </c>
      <c r="L79" s="32"/>
    </row>
    <row r="80" ht="15" spans="1:12">
      <c r="A80" s="32">
        <v>1.4</v>
      </c>
      <c r="B80" s="32" t="s">
        <v>35</v>
      </c>
      <c r="C80" s="32" t="s">
        <v>36</v>
      </c>
      <c r="D80" s="32">
        <v>40</v>
      </c>
      <c r="E80" s="32">
        <v>3000</v>
      </c>
      <c r="F80" s="33">
        <f t="shared" si="10"/>
        <v>12</v>
      </c>
      <c r="G80" s="32">
        <v>40</v>
      </c>
      <c r="H80" s="32">
        <v>3000</v>
      </c>
      <c r="I80" s="33">
        <f t="shared" si="11"/>
        <v>12</v>
      </c>
      <c r="J80" s="32">
        <f t="shared" si="8"/>
        <v>0</v>
      </c>
      <c r="K80" s="45">
        <f t="shared" si="9"/>
        <v>0</v>
      </c>
      <c r="L80" s="32"/>
    </row>
    <row r="81" ht="15" spans="1:12">
      <c r="A81" s="32">
        <v>1.5</v>
      </c>
      <c r="B81" s="32" t="s">
        <v>37</v>
      </c>
      <c r="C81" s="32" t="s">
        <v>33</v>
      </c>
      <c r="D81" s="32">
        <v>1</v>
      </c>
      <c r="E81" s="32">
        <v>50000</v>
      </c>
      <c r="F81" s="33">
        <f t="shared" si="10"/>
        <v>5</v>
      </c>
      <c r="G81" s="32">
        <v>1</v>
      </c>
      <c r="H81" s="32">
        <v>50000</v>
      </c>
      <c r="I81" s="33">
        <f t="shared" si="11"/>
        <v>5</v>
      </c>
      <c r="J81" s="32">
        <f t="shared" si="8"/>
        <v>0</v>
      </c>
      <c r="K81" s="45">
        <f t="shared" si="9"/>
        <v>0</v>
      </c>
      <c r="L81" s="32"/>
    </row>
    <row r="82" ht="15" spans="1:12">
      <c r="A82" s="32">
        <v>2</v>
      </c>
      <c r="B82" s="32" t="s">
        <v>38</v>
      </c>
      <c r="C82" s="32" t="s">
        <v>18</v>
      </c>
      <c r="D82" s="32">
        <v>3650</v>
      </c>
      <c r="E82" s="32"/>
      <c r="F82" s="33">
        <f>SUM(F83:F90)</f>
        <v>81.108182</v>
      </c>
      <c r="G82" s="32">
        <v>4307</v>
      </c>
      <c r="H82" s="32"/>
      <c r="I82" s="33">
        <f>SUM(I83:I90)</f>
        <v>123.123598</v>
      </c>
      <c r="J82" s="32">
        <f t="shared" si="8"/>
        <v>657</v>
      </c>
      <c r="K82" s="45">
        <f t="shared" si="9"/>
        <v>42.015416</v>
      </c>
      <c r="L82" s="32"/>
    </row>
    <row r="83" ht="15" spans="1:12">
      <c r="A83" s="32" t="s">
        <v>87</v>
      </c>
      <c r="B83" s="32" t="s">
        <v>39</v>
      </c>
      <c r="C83" s="32" t="s">
        <v>18</v>
      </c>
      <c r="D83" s="32">
        <v>451</v>
      </c>
      <c r="E83" s="32">
        <v>92.1</v>
      </c>
      <c r="F83" s="33">
        <f t="shared" si="10"/>
        <v>4.15371</v>
      </c>
      <c r="G83" s="32">
        <v>112</v>
      </c>
      <c r="H83" s="32">
        <v>91.85</v>
      </c>
      <c r="I83" s="33">
        <f t="shared" si="11"/>
        <v>1.02872</v>
      </c>
      <c r="J83" s="32">
        <f t="shared" si="8"/>
        <v>-339</v>
      </c>
      <c r="K83" s="45">
        <f t="shared" si="9"/>
        <v>-3.12499</v>
      </c>
      <c r="L83" s="32"/>
    </row>
    <row r="84" ht="15" spans="1:12">
      <c r="A84" s="32" t="s">
        <v>88</v>
      </c>
      <c r="B84" s="32" t="s">
        <v>40</v>
      </c>
      <c r="C84" s="32" t="s">
        <v>18</v>
      </c>
      <c r="D84" s="32">
        <v>457</v>
      </c>
      <c r="E84" s="32">
        <v>119.46</v>
      </c>
      <c r="F84" s="33">
        <f t="shared" si="10"/>
        <v>5.459322</v>
      </c>
      <c r="G84" s="32">
        <v>97</v>
      </c>
      <c r="H84" s="32">
        <v>119.14</v>
      </c>
      <c r="I84" s="33">
        <f t="shared" si="11"/>
        <v>1.155658</v>
      </c>
      <c r="J84" s="32">
        <f t="shared" si="8"/>
        <v>-360</v>
      </c>
      <c r="K84" s="45">
        <f t="shared" si="9"/>
        <v>-4.303664</v>
      </c>
      <c r="L84" s="32"/>
    </row>
    <row r="85" ht="15" spans="1:12">
      <c r="A85" s="32" t="s">
        <v>89</v>
      </c>
      <c r="B85" s="32" t="s">
        <v>41</v>
      </c>
      <c r="C85" s="32" t="s">
        <v>18</v>
      </c>
      <c r="D85" s="32">
        <v>615</v>
      </c>
      <c r="E85" s="32">
        <v>142.32</v>
      </c>
      <c r="F85" s="33">
        <f t="shared" si="10"/>
        <v>8.75268</v>
      </c>
      <c r="G85" s="32">
        <v>364</v>
      </c>
      <c r="H85" s="32">
        <v>141.94</v>
      </c>
      <c r="I85" s="33">
        <f t="shared" si="11"/>
        <v>5.166616</v>
      </c>
      <c r="J85" s="32">
        <f t="shared" si="8"/>
        <v>-251</v>
      </c>
      <c r="K85" s="45">
        <f t="shared" si="9"/>
        <v>-3.586064</v>
      </c>
      <c r="L85" s="32"/>
    </row>
    <row r="86" ht="15" spans="1:12">
      <c r="A86" s="32" t="s">
        <v>90</v>
      </c>
      <c r="B86" s="32" t="s">
        <v>42</v>
      </c>
      <c r="C86" s="32" t="s">
        <v>18</v>
      </c>
      <c r="D86" s="32"/>
      <c r="E86" s="32"/>
      <c r="F86" s="33"/>
      <c r="G86" s="32">
        <v>367</v>
      </c>
      <c r="H86" s="32">
        <v>170.66</v>
      </c>
      <c r="I86" s="33">
        <f t="shared" si="11"/>
        <v>6.263222</v>
      </c>
      <c r="J86" s="32">
        <f t="shared" si="8"/>
        <v>367</v>
      </c>
      <c r="K86" s="45">
        <f t="shared" si="9"/>
        <v>6.263222</v>
      </c>
      <c r="L86" s="32"/>
    </row>
    <row r="87" ht="15" spans="1:12">
      <c r="A87" s="32" t="s">
        <v>91</v>
      </c>
      <c r="B87" s="32" t="s">
        <v>43</v>
      </c>
      <c r="C87" s="32" t="s">
        <v>18</v>
      </c>
      <c r="D87" s="32">
        <v>442</v>
      </c>
      <c r="E87" s="32">
        <v>194.8</v>
      </c>
      <c r="F87" s="33">
        <f t="shared" si="10"/>
        <v>8.61016</v>
      </c>
      <c r="G87" s="32">
        <v>674</v>
      </c>
      <c r="H87" s="32">
        <v>194.27</v>
      </c>
      <c r="I87" s="33">
        <f t="shared" si="11"/>
        <v>13.093798</v>
      </c>
      <c r="J87" s="32">
        <f t="shared" si="8"/>
        <v>232</v>
      </c>
      <c r="K87" s="45">
        <f t="shared" si="9"/>
        <v>4.483638</v>
      </c>
      <c r="L87" s="32"/>
    </row>
    <row r="88" ht="15" spans="1:12">
      <c r="A88" s="32" t="s">
        <v>92</v>
      </c>
      <c r="B88" s="32" t="s">
        <v>93</v>
      </c>
      <c r="C88" s="32" t="s">
        <v>18</v>
      </c>
      <c r="D88" s="32">
        <v>674</v>
      </c>
      <c r="E88" s="32">
        <v>275.03</v>
      </c>
      <c r="F88" s="33">
        <f t="shared" si="10"/>
        <v>18.537022</v>
      </c>
      <c r="G88" s="32">
        <v>875</v>
      </c>
      <c r="H88" s="32">
        <v>274.26</v>
      </c>
      <c r="I88" s="33">
        <f t="shared" si="11"/>
        <v>23.99775</v>
      </c>
      <c r="J88" s="32">
        <f t="shared" si="8"/>
        <v>201</v>
      </c>
      <c r="K88" s="45">
        <f t="shared" si="9"/>
        <v>5.460728</v>
      </c>
      <c r="L88" s="32"/>
    </row>
    <row r="89" ht="15" spans="1:12">
      <c r="A89" s="32" t="s">
        <v>94</v>
      </c>
      <c r="B89" s="32" t="s">
        <v>44</v>
      </c>
      <c r="C89" s="32" t="s">
        <v>18</v>
      </c>
      <c r="D89" s="32">
        <v>1011</v>
      </c>
      <c r="E89" s="32">
        <v>352.08</v>
      </c>
      <c r="F89" s="33">
        <f t="shared" si="10"/>
        <v>35.595288</v>
      </c>
      <c r="G89" s="32">
        <v>396</v>
      </c>
      <c r="H89" s="32">
        <v>351.11</v>
      </c>
      <c r="I89" s="33">
        <f t="shared" si="11"/>
        <v>13.903956</v>
      </c>
      <c r="J89" s="32">
        <f t="shared" si="8"/>
        <v>-615</v>
      </c>
      <c r="K89" s="45">
        <f t="shared" si="9"/>
        <v>-21.691332</v>
      </c>
      <c r="L89" s="32"/>
    </row>
    <row r="90" ht="15" spans="1:12">
      <c r="A90" s="32" t="s">
        <v>95</v>
      </c>
      <c r="B90" s="32" t="s">
        <v>96</v>
      </c>
      <c r="C90" s="32" t="s">
        <v>18</v>
      </c>
      <c r="D90" s="32"/>
      <c r="E90" s="32"/>
      <c r="F90" s="33"/>
      <c r="G90" s="32">
        <v>1422</v>
      </c>
      <c r="H90" s="32">
        <v>411.49</v>
      </c>
      <c r="I90" s="33">
        <f t="shared" si="11"/>
        <v>58.513878</v>
      </c>
      <c r="J90" s="32">
        <f t="shared" si="8"/>
        <v>1422</v>
      </c>
      <c r="K90" s="45">
        <f t="shared" si="9"/>
        <v>58.513878</v>
      </c>
      <c r="L90" s="32"/>
    </row>
    <row r="91" ht="15" spans="1:12">
      <c r="A91" s="32">
        <v>3</v>
      </c>
      <c r="B91" s="32" t="s">
        <v>45</v>
      </c>
      <c r="C91" s="32" t="s">
        <v>18</v>
      </c>
      <c r="D91" s="32">
        <v>50</v>
      </c>
      <c r="E91" s="32"/>
      <c r="F91" s="33">
        <f>SUM(F92:F97)</f>
        <v>34.6325</v>
      </c>
      <c r="G91" s="32">
        <v>254</v>
      </c>
      <c r="H91" s="32"/>
      <c r="I91" s="33">
        <f>SUM(I92:I97)</f>
        <v>64.025</v>
      </c>
      <c r="J91" s="32">
        <f t="shared" si="8"/>
        <v>204</v>
      </c>
      <c r="K91" s="45">
        <f t="shared" si="9"/>
        <v>29.3925</v>
      </c>
      <c r="L91" s="32"/>
    </row>
    <row r="92" ht="15" spans="1:12">
      <c r="A92" s="32">
        <v>3.1</v>
      </c>
      <c r="B92" s="32" t="s">
        <v>97</v>
      </c>
      <c r="C92" s="32" t="s">
        <v>18</v>
      </c>
      <c r="D92" s="32">
        <v>25</v>
      </c>
      <c r="E92" s="32">
        <v>1000</v>
      </c>
      <c r="F92" s="33">
        <f t="shared" si="10"/>
        <v>2.5</v>
      </c>
      <c r="G92" s="32">
        <v>0</v>
      </c>
      <c r="H92" s="32">
        <v>1000</v>
      </c>
      <c r="I92" s="33">
        <f t="shared" si="11"/>
        <v>0</v>
      </c>
      <c r="J92" s="32">
        <f t="shared" si="8"/>
        <v>-25</v>
      </c>
      <c r="K92" s="45">
        <f t="shared" si="9"/>
        <v>-2.5</v>
      </c>
      <c r="L92" s="32"/>
    </row>
    <row r="93" ht="15" spans="1:12">
      <c r="A93" s="32">
        <v>3.2</v>
      </c>
      <c r="B93" s="32" t="s">
        <v>98</v>
      </c>
      <c r="C93" s="32" t="s">
        <v>18</v>
      </c>
      <c r="D93" s="32">
        <v>25</v>
      </c>
      <c r="E93" s="32">
        <v>1450</v>
      </c>
      <c r="F93" s="33">
        <f t="shared" si="10"/>
        <v>3.625</v>
      </c>
      <c r="G93" s="32">
        <v>0</v>
      </c>
      <c r="H93" s="32">
        <v>1450</v>
      </c>
      <c r="I93" s="33">
        <f t="shared" si="11"/>
        <v>0</v>
      </c>
      <c r="J93" s="32">
        <f t="shared" si="8"/>
        <v>-25</v>
      </c>
      <c r="K93" s="45">
        <f t="shared" si="9"/>
        <v>-3.625</v>
      </c>
      <c r="L93" s="32"/>
    </row>
    <row r="94" ht="15" spans="1:12">
      <c r="A94" s="32">
        <v>3.3</v>
      </c>
      <c r="B94" s="32" t="s">
        <v>99</v>
      </c>
      <c r="C94" s="32" t="s">
        <v>18</v>
      </c>
      <c r="D94" s="32">
        <v>26</v>
      </c>
      <c r="E94" s="32">
        <v>1800</v>
      </c>
      <c r="F94" s="33">
        <f t="shared" si="10"/>
        <v>4.68</v>
      </c>
      <c r="G94" s="32">
        <v>0</v>
      </c>
      <c r="H94" s="32">
        <v>1800</v>
      </c>
      <c r="I94" s="33">
        <f t="shared" si="11"/>
        <v>0</v>
      </c>
      <c r="J94" s="32">
        <f t="shared" si="8"/>
        <v>-26</v>
      </c>
      <c r="K94" s="45">
        <f t="shared" si="9"/>
        <v>-4.68</v>
      </c>
      <c r="L94" s="32"/>
    </row>
    <row r="95" ht="15" spans="1:12">
      <c r="A95" s="32">
        <v>3.4</v>
      </c>
      <c r="B95" s="32" t="s">
        <v>100</v>
      </c>
      <c r="C95" s="32" t="s">
        <v>18</v>
      </c>
      <c r="D95" s="32">
        <v>26</v>
      </c>
      <c r="E95" s="32">
        <v>2100</v>
      </c>
      <c r="F95" s="33">
        <f t="shared" si="10"/>
        <v>5.46</v>
      </c>
      <c r="G95" s="32">
        <v>26</v>
      </c>
      <c r="H95" s="32">
        <v>2100</v>
      </c>
      <c r="I95" s="33">
        <f t="shared" si="11"/>
        <v>5.46</v>
      </c>
      <c r="J95" s="32">
        <f t="shared" si="8"/>
        <v>0</v>
      </c>
      <c r="K95" s="45">
        <f t="shared" si="9"/>
        <v>0</v>
      </c>
      <c r="L95" s="32"/>
    </row>
    <row r="96" ht="15" spans="1:12">
      <c r="A96" s="32">
        <v>3.5</v>
      </c>
      <c r="B96" s="32" t="s">
        <v>47</v>
      </c>
      <c r="C96" s="32" t="s">
        <v>18</v>
      </c>
      <c r="D96" s="32">
        <v>79</v>
      </c>
      <c r="E96" s="32">
        <v>2325</v>
      </c>
      <c r="F96" s="33">
        <f t="shared" si="10"/>
        <v>18.3675</v>
      </c>
      <c r="G96" s="32">
        <v>26</v>
      </c>
      <c r="H96" s="32">
        <v>2325</v>
      </c>
      <c r="I96" s="33">
        <f t="shared" si="11"/>
        <v>6.045</v>
      </c>
      <c r="J96" s="32">
        <f t="shared" si="8"/>
        <v>-53</v>
      </c>
      <c r="K96" s="45">
        <f t="shared" si="9"/>
        <v>-12.3225</v>
      </c>
      <c r="L96" s="32"/>
    </row>
    <row r="97" ht="15" spans="1:12">
      <c r="A97" s="32">
        <v>3.6</v>
      </c>
      <c r="B97" s="32" t="s">
        <v>101</v>
      </c>
      <c r="C97" s="32" t="s">
        <v>18</v>
      </c>
      <c r="D97" s="32"/>
      <c r="E97" s="32"/>
      <c r="F97" s="33"/>
      <c r="G97" s="32">
        <v>202</v>
      </c>
      <c r="H97" s="32">
        <v>2600</v>
      </c>
      <c r="I97" s="33">
        <f t="shared" si="11"/>
        <v>52.52</v>
      </c>
      <c r="J97" s="32">
        <f t="shared" si="8"/>
        <v>202</v>
      </c>
      <c r="K97" s="45">
        <f t="shared" si="9"/>
        <v>52.52</v>
      </c>
      <c r="L97" s="32"/>
    </row>
    <row r="98" ht="15" spans="1:12">
      <c r="A98" s="32">
        <v>4</v>
      </c>
      <c r="B98" s="32" t="s">
        <v>48</v>
      </c>
      <c r="C98" s="32" t="s">
        <v>23</v>
      </c>
      <c r="D98" s="32">
        <v>19</v>
      </c>
      <c r="E98" s="32"/>
      <c r="F98" s="33">
        <f>SUM(F99:F105)</f>
        <v>3.91</v>
      </c>
      <c r="G98" s="32">
        <v>19</v>
      </c>
      <c r="H98" s="32"/>
      <c r="I98" s="33">
        <f>SUM(I99:I105)</f>
        <v>4.78</v>
      </c>
      <c r="J98" s="32">
        <f t="shared" si="8"/>
        <v>0</v>
      </c>
      <c r="K98" s="45">
        <f t="shared" si="9"/>
        <v>0.869999999999999</v>
      </c>
      <c r="L98" s="32"/>
    </row>
    <row r="99" ht="15" spans="1:12">
      <c r="A99" s="32" t="s">
        <v>102</v>
      </c>
      <c r="B99" s="32" t="s">
        <v>49</v>
      </c>
      <c r="C99" s="32" t="s">
        <v>23</v>
      </c>
      <c r="D99" s="32">
        <v>4</v>
      </c>
      <c r="E99" s="32">
        <v>1600</v>
      </c>
      <c r="F99" s="33">
        <f t="shared" si="10"/>
        <v>0.64</v>
      </c>
      <c r="G99" s="32">
        <v>2</v>
      </c>
      <c r="H99" s="32">
        <v>1600</v>
      </c>
      <c r="I99" s="33">
        <f t="shared" si="11"/>
        <v>0.32</v>
      </c>
      <c r="J99" s="32">
        <f t="shared" si="8"/>
        <v>-2</v>
      </c>
      <c r="K99" s="45">
        <f t="shared" si="9"/>
        <v>-0.32</v>
      </c>
      <c r="L99" s="32"/>
    </row>
    <row r="100" ht="15" spans="1:12">
      <c r="A100" s="32" t="s">
        <v>103</v>
      </c>
      <c r="B100" s="32" t="s">
        <v>50</v>
      </c>
      <c r="C100" s="32" t="s">
        <v>23</v>
      </c>
      <c r="D100" s="32">
        <v>5</v>
      </c>
      <c r="E100" s="32">
        <v>1700</v>
      </c>
      <c r="F100" s="33">
        <f t="shared" si="10"/>
        <v>0.85</v>
      </c>
      <c r="G100" s="32">
        <v>1</v>
      </c>
      <c r="H100" s="32">
        <v>1700</v>
      </c>
      <c r="I100" s="33">
        <f t="shared" si="11"/>
        <v>0.17</v>
      </c>
      <c r="J100" s="32">
        <f t="shared" si="8"/>
        <v>-4</v>
      </c>
      <c r="K100" s="45">
        <f t="shared" si="9"/>
        <v>-0.68</v>
      </c>
      <c r="L100" s="32"/>
    </row>
    <row r="101" ht="15" spans="1:12">
      <c r="A101" s="32" t="s">
        <v>104</v>
      </c>
      <c r="B101" s="32" t="s">
        <v>51</v>
      </c>
      <c r="C101" s="32" t="s">
        <v>23</v>
      </c>
      <c r="D101" s="32">
        <v>6</v>
      </c>
      <c r="E101" s="32">
        <v>2100</v>
      </c>
      <c r="F101" s="33">
        <f t="shared" si="10"/>
        <v>1.26</v>
      </c>
      <c r="G101" s="32">
        <v>4</v>
      </c>
      <c r="H101" s="32">
        <v>2100</v>
      </c>
      <c r="I101" s="33">
        <f t="shared" si="11"/>
        <v>0.84</v>
      </c>
      <c r="J101" s="32">
        <f t="shared" si="8"/>
        <v>-2</v>
      </c>
      <c r="K101" s="45">
        <f t="shared" si="9"/>
        <v>-0.42</v>
      </c>
      <c r="L101" s="32"/>
    </row>
    <row r="102" ht="15" spans="1:12">
      <c r="A102" s="32" t="s">
        <v>105</v>
      </c>
      <c r="B102" s="32" t="s">
        <v>52</v>
      </c>
      <c r="C102" s="32" t="s">
        <v>23</v>
      </c>
      <c r="D102" s="32"/>
      <c r="E102" s="32"/>
      <c r="F102" s="33"/>
      <c r="G102" s="32">
        <v>3</v>
      </c>
      <c r="H102" s="32">
        <v>2400</v>
      </c>
      <c r="I102" s="33">
        <f t="shared" si="11"/>
        <v>0.72</v>
      </c>
      <c r="J102" s="32">
        <f t="shared" si="8"/>
        <v>3</v>
      </c>
      <c r="K102" s="45">
        <f t="shared" si="9"/>
        <v>0.72</v>
      </c>
      <c r="L102" s="32"/>
    </row>
    <row r="103" ht="15" spans="1:12">
      <c r="A103" s="32" t="s">
        <v>106</v>
      </c>
      <c r="B103" s="32" t="s">
        <v>53</v>
      </c>
      <c r="C103" s="32" t="s">
        <v>23</v>
      </c>
      <c r="D103" s="32">
        <v>2</v>
      </c>
      <c r="E103" s="32">
        <v>2600</v>
      </c>
      <c r="F103" s="33">
        <f t="shared" si="10"/>
        <v>0.52</v>
      </c>
      <c r="G103" s="32">
        <v>3</v>
      </c>
      <c r="H103" s="32">
        <v>2600</v>
      </c>
      <c r="I103" s="33">
        <f t="shared" si="11"/>
        <v>0.78</v>
      </c>
      <c r="J103" s="32">
        <f t="shared" si="8"/>
        <v>1</v>
      </c>
      <c r="K103" s="45">
        <f t="shared" si="9"/>
        <v>0.26</v>
      </c>
      <c r="L103" s="32"/>
    </row>
    <row r="104" ht="15" spans="1:12">
      <c r="A104" s="32" t="s">
        <v>107</v>
      </c>
      <c r="B104" s="32" t="s">
        <v>108</v>
      </c>
      <c r="C104" s="32" t="s">
        <v>23</v>
      </c>
      <c r="D104" s="32">
        <v>2</v>
      </c>
      <c r="E104" s="32">
        <v>3200</v>
      </c>
      <c r="F104" s="33">
        <f t="shared" si="10"/>
        <v>0.64</v>
      </c>
      <c r="G104" s="32">
        <v>5</v>
      </c>
      <c r="H104" s="32">
        <v>3200</v>
      </c>
      <c r="I104" s="33">
        <f t="shared" si="11"/>
        <v>1.6</v>
      </c>
      <c r="J104" s="32">
        <f t="shared" si="8"/>
        <v>3</v>
      </c>
      <c r="K104" s="45">
        <f t="shared" si="9"/>
        <v>0.96</v>
      </c>
      <c r="L104" s="32"/>
    </row>
    <row r="105" ht="15" spans="1:12">
      <c r="A105" s="32" t="s">
        <v>109</v>
      </c>
      <c r="B105" s="32" t="s">
        <v>54</v>
      </c>
      <c r="C105" s="32" t="s">
        <v>23</v>
      </c>
      <c r="D105" s="32"/>
      <c r="E105" s="32"/>
      <c r="F105" s="33"/>
      <c r="G105" s="32">
        <v>1</v>
      </c>
      <c r="H105" s="32">
        <v>3500</v>
      </c>
      <c r="I105" s="33">
        <f t="shared" si="11"/>
        <v>0.35</v>
      </c>
      <c r="J105" s="32">
        <f t="shared" si="8"/>
        <v>1</v>
      </c>
      <c r="K105" s="45">
        <f t="shared" si="9"/>
        <v>0.35</v>
      </c>
      <c r="L105" s="32"/>
    </row>
    <row r="106" ht="15" spans="1:12">
      <c r="A106" s="32">
        <v>5</v>
      </c>
      <c r="B106" s="32" t="s">
        <v>55</v>
      </c>
      <c r="C106" s="32" t="s">
        <v>23</v>
      </c>
      <c r="D106" s="32">
        <v>19</v>
      </c>
      <c r="E106" s="32"/>
      <c r="F106" s="33">
        <f>SUM(F107:F113)</f>
        <v>10.48</v>
      </c>
      <c r="G106" s="32">
        <v>19</v>
      </c>
      <c r="H106" s="32"/>
      <c r="I106" s="33">
        <f>SUM(I107:I113)</f>
        <v>12.16</v>
      </c>
      <c r="J106" s="32">
        <f t="shared" si="8"/>
        <v>0</v>
      </c>
      <c r="K106" s="45">
        <f t="shared" si="9"/>
        <v>1.68</v>
      </c>
      <c r="L106" s="32"/>
    </row>
    <row r="107" ht="15" spans="1:12">
      <c r="A107" s="32">
        <v>5.1</v>
      </c>
      <c r="B107" s="32" t="s">
        <v>56</v>
      </c>
      <c r="C107" s="32" t="s">
        <v>23</v>
      </c>
      <c r="D107" s="32">
        <v>4</v>
      </c>
      <c r="E107" s="32">
        <v>4000</v>
      </c>
      <c r="F107" s="33">
        <f t="shared" si="10"/>
        <v>1.6</v>
      </c>
      <c r="G107" s="32">
        <v>2</v>
      </c>
      <c r="H107" s="32">
        <v>4000</v>
      </c>
      <c r="I107" s="33">
        <f t="shared" si="11"/>
        <v>0.8</v>
      </c>
      <c r="J107" s="32">
        <f t="shared" si="8"/>
        <v>-2</v>
      </c>
      <c r="K107" s="45">
        <f t="shared" si="9"/>
        <v>-0.8</v>
      </c>
      <c r="L107" s="32"/>
    </row>
    <row r="108" ht="15" spans="1:12">
      <c r="A108" s="32">
        <v>5.2</v>
      </c>
      <c r="B108" s="32" t="s">
        <v>57</v>
      </c>
      <c r="C108" s="32" t="s">
        <v>23</v>
      </c>
      <c r="D108" s="32">
        <v>5</v>
      </c>
      <c r="E108" s="32">
        <v>5000</v>
      </c>
      <c r="F108" s="33">
        <f t="shared" si="10"/>
        <v>2.5</v>
      </c>
      <c r="G108" s="32">
        <v>1</v>
      </c>
      <c r="H108" s="32">
        <v>5000</v>
      </c>
      <c r="I108" s="33">
        <f t="shared" si="11"/>
        <v>0.5</v>
      </c>
      <c r="J108" s="32">
        <f t="shared" si="8"/>
        <v>-4</v>
      </c>
      <c r="K108" s="45">
        <f t="shared" si="9"/>
        <v>-2</v>
      </c>
      <c r="L108" s="32"/>
    </row>
    <row r="109" ht="15" spans="1:12">
      <c r="A109" s="32">
        <v>5.3</v>
      </c>
      <c r="B109" s="32" t="s">
        <v>58</v>
      </c>
      <c r="C109" s="32" t="s">
        <v>23</v>
      </c>
      <c r="D109" s="32">
        <v>6</v>
      </c>
      <c r="E109" s="32">
        <v>5800</v>
      </c>
      <c r="F109" s="33">
        <f t="shared" si="10"/>
        <v>3.48</v>
      </c>
      <c r="G109" s="32">
        <v>4</v>
      </c>
      <c r="H109" s="32">
        <v>5800</v>
      </c>
      <c r="I109" s="33">
        <f t="shared" si="11"/>
        <v>2.32</v>
      </c>
      <c r="J109" s="32">
        <f t="shared" si="8"/>
        <v>-2</v>
      </c>
      <c r="K109" s="45">
        <f t="shared" si="9"/>
        <v>-1.16</v>
      </c>
      <c r="L109" s="32"/>
    </row>
    <row r="110" ht="15" spans="1:12">
      <c r="A110" s="32">
        <v>5.4</v>
      </c>
      <c r="B110" s="32" t="s">
        <v>59</v>
      </c>
      <c r="C110" s="32" t="s">
        <v>23</v>
      </c>
      <c r="D110" s="32"/>
      <c r="E110" s="32"/>
      <c r="F110" s="33"/>
      <c r="G110" s="32">
        <v>3</v>
      </c>
      <c r="H110" s="32">
        <v>6300</v>
      </c>
      <c r="I110" s="33">
        <f t="shared" si="11"/>
        <v>1.89</v>
      </c>
      <c r="J110" s="32">
        <f t="shared" si="8"/>
        <v>3</v>
      </c>
      <c r="K110" s="45">
        <f t="shared" si="9"/>
        <v>1.89</v>
      </c>
      <c r="L110" s="32"/>
    </row>
    <row r="111" ht="15" spans="1:12">
      <c r="A111" s="32">
        <v>5.5</v>
      </c>
      <c r="B111" s="32" t="s">
        <v>60</v>
      </c>
      <c r="C111" s="32" t="s">
        <v>23</v>
      </c>
      <c r="D111" s="32">
        <v>2</v>
      </c>
      <c r="E111" s="32">
        <v>7000</v>
      </c>
      <c r="F111" s="33">
        <f t="shared" si="10"/>
        <v>1.4</v>
      </c>
      <c r="G111" s="32">
        <v>3</v>
      </c>
      <c r="H111" s="32">
        <v>7000</v>
      </c>
      <c r="I111" s="33">
        <f t="shared" si="11"/>
        <v>2.1</v>
      </c>
      <c r="J111" s="32">
        <f t="shared" si="8"/>
        <v>1</v>
      </c>
      <c r="K111" s="45">
        <f t="shared" si="9"/>
        <v>0.7</v>
      </c>
      <c r="L111" s="32"/>
    </row>
    <row r="112" ht="15" spans="1:12">
      <c r="A112" s="32">
        <v>5.6</v>
      </c>
      <c r="B112" s="32" t="s">
        <v>110</v>
      </c>
      <c r="C112" s="32" t="s">
        <v>23</v>
      </c>
      <c r="D112" s="32">
        <v>2</v>
      </c>
      <c r="E112" s="32">
        <v>7500</v>
      </c>
      <c r="F112" s="33">
        <f t="shared" si="10"/>
        <v>1.5</v>
      </c>
      <c r="G112" s="32">
        <v>5</v>
      </c>
      <c r="H112" s="32">
        <v>7500</v>
      </c>
      <c r="I112" s="33">
        <f t="shared" si="11"/>
        <v>3.75</v>
      </c>
      <c r="J112" s="32">
        <f t="shared" si="8"/>
        <v>3</v>
      </c>
      <c r="K112" s="45">
        <f t="shared" si="9"/>
        <v>2.25</v>
      </c>
      <c r="L112" s="32"/>
    </row>
    <row r="113" ht="15" spans="1:12">
      <c r="A113" s="32">
        <v>5.7</v>
      </c>
      <c r="B113" s="32" t="s">
        <v>61</v>
      </c>
      <c r="C113" s="32" t="s">
        <v>23</v>
      </c>
      <c r="D113" s="32"/>
      <c r="E113" s="32"/>
      <c r="F113" s="33"/>
      <c r="G113" s="32">
        <v>1</v>
      </c>
      <c r="H113" s="32">
        <v>8000</v>
      </c>
      <c r="I113" s="33">
        <f t="shared" si="11"/>
        <v>0.8</v>
      </c>
      <c r="J113" s="32">
        <f t="shared" si="8"/>
        <v>1</v>
      </c>
      <c r="K113" s="45">
        <f t="shared" si="9"/>
        <v>0.8</v>
      </c>
      <c r="L113" s="32"/>
    </row>
    <row r="114" ht="15" spans="1:12">
      <c r="A114" s="32">
        <v>6</v>
      </c>
      <c r="B114" s="32" t="s">
        <v>62</v>
      </c>
      <c r="C114" s="32" t="s">
        <v>25</v>
      </c>
      <c r="D114" s="32">
        <v>140</v>
      </c>
      <c r="E114" s="32">
        <v>280</v>
      </c>
      <c r="F114" s="33">
        <f t="shared" si="10"/>
        <v>3.92</v>
      </c>
      <c r="G114" s="32">
        <v>160</v>
      </c>
      <c r="H114" s="32">
        <v>780</v>
      </c>
      <c r="I114" s="33">
        <f t="shared" si="11"/>
        <v>12.48</v>
      </c>
      <c r="J114" s="32">
        <f t="shared" si="8"/>
        <v>20</v>
      </c>
      <c r="K114" s="45">
        <f t="shared" si="9"/>
        <v>8.56</v>
      </c>
      <c r="L114" s="32"/>
    </row>
    <row r="115" ht="15" spans="1:12">
      <c r="A115" s="32">
        <v>7</v>
      </c>
      <c r="B115" s="32" t="s">
        <v>63</v>
      </c>
      <c r="C115" s="32" t="s">
        <v>25</v>
      </c>
      <c r="D115" s="32">
        <v>7</v>
      </c>
      <c r="E115" s="32">
        <v>5600</v>
      </c>
      <c r="F115" s="33">
        <f t="shared" si="10"/>
        <v>3.92</v>
      </c>
      <c r="G115" s="32">
        <v>10</v>
      </c>
      <c r="H115" s="32">
        <v>2000</v>
      </c>
      <c r="I115" s="33">
        <f t="shared" si="11"/>
        <v>2</v>
      </c>
      <c r="J115" s="32">
        <f t="shared" si="8"/>
        <v>3</v>
      </c>
      <c r="K115" s="45">
        <f t="shared" si="9"/>
        <v>-1.92</v>
      </c>
      <c r="L115" s="32"/>
    </row>
    <row r="116" ht="15" spans="1:12">
      <c r="A116" s="32">
        <v>8</v>
      </c>
      <c r="B116" s="32" t="s">
        <v>64</v>
      </c>
      <c r="C116" s="32" t="s">
        <v>18</v>
      </c>
      <c r="D116" s="32">
        <v>42</v>
      </c>
      <c r="E116" s="32">
        <v>850</v>
      </c>
      <c r="F116" s="33">
        <f t="shared" si="10"/>
        <v>3.57</v>
      </c>
      <c r="G116" s="32">
        <v>42</v>
      </c>
      <c r="H116" s="32">
        <v>850</v>
      </c>
      <c r="I116" s="33">
        <f t="shared" si="11"/>
        <v>3.57</v>
      </c>
      <c r="J116" s="32">
        <f t="shared" si="8"/>
        <v>0</v>
      </c>
      <c r="K116" s="45">
        <f t="shared" si="9"/>
        <v>0</v>
      </c>
      <c r="L116" s="32"/>
    </row>
    <row r="117" ht="15" spans="1:12">
      <c r="A117" s="32">
        <v>9</v>
      </c>
      <c r="B117" s="32" t="s">
        <v>65</v>
      </c>
      <c r="C117" s="32" t="s">
        <v>66</v>
      </c>
      <c r="D117" s="32">
        <v>14</v>
      </c>
      <c r="E117" s="32">
        <v>30000</v>
      </c>
      <c r="F117" s="33">
        <f t="shared" si="10"/>
        <v>42</v>
      </c>
      <c r="G117" s="32">
        <v>20</v>
      </c>
      <c r="H117" s="32">
        <v>6000</v>
      </c>
      <c r="I117" s="33">
        <f t="shared" si="11"/>
        <v>12</v>
      </c>
      <c r="J117" s="32">
        <f t="shared" si="8"/>
        <v>6</v>
      </c>
      <c r="K117" s="45">
        <f t="shared" si="9"/>
        <v>-30</v>
      </c>
      <c r="L117" s="32"/>
    </row>
    <row r="118" ht="15" spans="1:12">
      <c r="A118" s="32">
        <v>10</v>
      </c>
      <c r="B118" s="32" t="s">
        <v>67</v>
      </c>
      <c r="C118" s="32" t="s">
        <v>18</v>
      </c>
      <c r="D118" s="32">
        <v>850</v>
      </c>
      <c r="E118" s="32"/>
      <c r="F118" s="34">
        <f>SUM(F119:F124)</f>
        <v>116.557525</v>
      </c>
      <c r="G118" s="32">
        <v>805</v>
      </c>
      <c r="H118" s="32"/>
      <c r="I118" s="34">
        <f>SUM(I119:I124)</f>
        <v>48.666643</v>
      </c>
      <c r="J118" s="32">
        <f t="shared" si="8"/>
        <v>-45</v>
      </c>
      <c r="K118" s="45">
        <f t="shared" si="9"/>
        <v>-67.890882</v>
      </c>
      <c r="L118" s="32"/>
    </row>
    <row r="119" ht="15" spans="1:12">
      <c r="A119" s="32">
        <v>10.1</v>
      </c>
      <c r="B119" s="32" t="s">
        <v>68</v>
      </c>
      <c r="C119" s="32" t="s">
        <v>18</v>
      </c>
      <c r="D119" s="32">
        <v>150</v>
      </c>
      <c r="E119" s="32">
        <v>1536.26</v>
      </c>
      <c r="F119" s="33">
        <f t="shared" si="10"/>
        <v>23.0439</v>
      </c>
      <c r="G119" s="32"/>
      <c r="H119" s="32"/>
      <c r="I119" s="33"/>
      <c r="J119" s="32">
        <f t="shared" si="8"/>
        <v>-150</v>
      </c>
      <c r="K119" s="45">
        <f t="shared" si="9"/>
        <v>-23.0439</v>
      </c>
      <c r="L119" s="32"/>
    </row>
    <row r="120" ht="15" spans="1:12">
      <c r="A120" s="32">
        <v>10.2</v>
      </c>
      <c r="B120" s="32" t="s">
        <v>69</v>
      </c>
      <c r="C120" s="32" t="s">
        <v>18</v>
      </c>
      <c r="D120" s="32">
        <v>300</v>
      </c>
      <c r="E120" s="32">
        <v>1234.19</v>
      </c>
      <c r="F120" s="33">
        <f t="shared" si="10"/>
        <v>37.0257</v>
      </c>
      <c r="G120" s="32">
        <v>30</v>
      </c>
      <c r="H120" s="32">
        <v>1236.33</v>
      </c>
      <c r="I120" s="33">
        <f t="shared" si="11"/>
        <v>3.70899</v>
      </c>
      <c r="J120" s="32">
        <f t="shared" si="8"/>
        <v>-270</v>
      </c>
      <c r="K120" s="45">
        <f t="shared" si="9"/>
        <v>-33.31671</v>
      </c>
      <c r="L120" s="32"/>
    </row>
    <row r="121" ht="15" spans="1:12">
      <c r="A121" s="32">
        <v>10.3</v>
      </c>
      <c r="B121" s="32" t="s">
        <v>111</v>
      </c>
      <c r="C121" s="32"/>
      <c r="D121" s="32">
        <v>400</v>
      </c>
      <c r="E121" s="32">
        <v>1198.09</v>
      </c>
      <c r="F121" s="33">
        <f t="shared" si="10"/>
        <v>47.9236</v>
      </c>
      <c r="G121" s="32"/>
      <c r="H121" s="32"/>
      <c r="I121" s="33"/>
      <c r="J121" s="32">
        <f t="shared" si="8"/>
        <v>-400</v>
      </c>
      <c r="K121" s="45">
        <f t="shared" si="9"/>
        <v>-47.9236</v>
      </c>
      <c r="L121" s="32"/>
    </row>
    <row r="122" ht="15" spans="1:12">
      <c r="A122" s="32">
        <v>10.4</v>
      </c>
      <c r="B122" s="32" t="s">
        <v>70</v>
      </c>
      <c r="C122" s="32" t="s">
        <v>18</v>
      </c>
      <c r="D122" s="32"/>
      <c r="E122" s="32"/>
      <c r="F122" s="33">
        <f t="shared" si="10"/>
        <v>0</v>
      </c>
      <c r="G122" s="32">
        <v>465</v>
      </c>
      <c r="H122" s="32">
        <v>605.26</v>
      </c>
      <c r="I122" s="33">
        <f t="shared" si="11"/>
        <v>28.14459</v>
      </c>
      <c r="J122" s="32">
        <f t="shared" si="8"/>
        <v>465</v>
      </c>
      <c r="K122" s="45">
        <f t="shared" si="9"/>
        <v>28.14459</v>
      </c>
      <c r="L122" s="32"/>
    </row>
    <row r="123" ht="15" spans="1:12">
      <c r="A123" s="32">
        <v>10.5</v>
      </c>
      <c r="B123" s="32" t="s">
        <v>71</v>
      </c>
      <c r="C123" s="32" t="s">
        <v>18</v>
      </c>
      <c r="D123" s="32"/>
      <c r="E123" s="32"/>
      <c r="F123" s="33">
        <f t="shared" si="10"/>
        <v>0</v>
      </c>
      <c r="G123" s="32">
        <v>310</v>
      </c>
      <c r="H123" s="32">
        <v>402.64</v>
      </c>
      <c r="I123" s="33">
        <f t="shared" si="11"/>
        <v>12.48184</v>
      </c>
      <c r="J123" s="32">
        <f t="shared" si="8"/>
        <v>310</v>
      </c>
      <c r="K123" s="45">
        <f t="shared" si="9"/>
        <v>12.48184</v>
      </c>
      <c r="L123" s="32"/>
    </row>
    <row r="124" ht="15" spans="1:12">
      <c r="A124" s="32">
        <v>10.6</v>
      </c>
      <c r="B124" s="32" t="s">
        <v>72</v>
      </c>
      <c r="C124" s="32" t="s">
        <v>25</v>
      </c>
      <c r="D124" s="32">
        <v>77</v>
      </c>
      <c r="E124" s="32">
        <v>1112.25</v>
      </c>
      <c r="F124" s="33">
        <f t="shared" si="10"/>
        <v>8.564325</v>
      </c>
      <c r="G124" s="32">
        <v>39</v>
      </c>
      <c r="H124" s="32">
        <v>1110.57</v>
      </c>
      <c r="I124" s="33">
        <f t="shared" si="11"/>
        <v>4.331223</v>
      </c>
      <c r="J124" s="32">
        <f t="shared" si="8"/>
        <v>-38</v>
      </c>
      <c r="K124" s="45">
        <f t="shared" si="9"/>
        <v>-4.233102</v>
      </c>
      <c r="L124" s="32"/>
    </row>
    <row r="125" ht="15" spans="1:12">
      <c r="A125" s="32">
        <v>11</v>
      </c>
      <c r="B125" s="32" t="s">
        <v>73</v>
      </c>
      <c r="C125" s="32"/>
      <c r="D125" s="32"/>
      <c r="E125" s="32"/>
      <c r="F125" s="33">
        <f>SUM(F126:F130)</f>
        <v>1.857421</v>
      </c>
      <c r="G125" s="32"/>
      <c r="H125" s="32"/>
      <c r="I125" s="33">
        <f>SUM(I126:I130)</f>
        <v>1.852442</v>
      </c>
      <c r="J125" s="32">
        <f t="shared" si="8"/>
        <v>0</v>
      </c>
      <c r="K125" s="45">
        <f t="shared" si="9"/>
        <v>-0.00497900000000007</v>
      </c>
      <c r="L125" s="32"/>
    </row>
    <row r="126" ht="15" spans="1:12">
      <c r="A126" s="32">
        <v>11.1</v>
      </c>
      <c r="B126" s="32" t="s">
        <v>74</v>
      </c>
      <c r="C126" s="32" t="s">
        <v>25</v>
      </c>
      <c r="D126" s="32">
        <v>1</v>
      </c>
      <c r="E126" s="32">
        <v>1732.28</v>
      </c>
      <c r="F126" s="33">
        <f t="shared" si="10"/>
        <v>0.173228</v>
      </c>
      <c r="G126" s="32">
        <v>1</v>
      </c>
      <c r="H126" s="32">
        <v>1727.33</v>
      </c>
      <c r="I126" s="33">
        <f t="shared" si="11"/>
        <v>0.172733</v>
      </c>
      <c r="J126" s="32">
        <f t="shared" si="8"/>
        <v>0</v>
      </c>
      <c r="K126" s="45">
        <f t="shared" si="9"/>
        <v>-0.000494999999999995</v>
      </c>
      <c r="L126" s="32"/>
    </row>
    <row r="127" ht="15" spans="1:12">
      <c r="A127" s="32">
        <v>11.2</v>
      </c>
      <c r="B127" s="32" t="s">
        <v>75</v>
      </c>
      <c r="C127" s="32" t="s">
        <v>25</v>
      </c>
      <c r="D127" s="32">
        <v>1</v>
      </c>
      <c r="E127" s="32">
        <v>1224.55</v>
      </c>
      <c r="F127" s="33">
        <f t="shared" si="10"/>
        <v>0.122455</v>
      </c>
      <c r="G127" s="32">
        <v>1</v>
      </c>
      <c r="H127" s="32">
        <v>1221.07</v>
      </c>
      <c r="I127" s="33">
        <f t="shared" si="11"/>
        <v>0.122107</v>
      </c>
      <c r="J127" s="32">
        <f t="shared" si="8"/>
        <v>0</v>
      </c>
      <c r="K127" s="45">
        <f t="shared" si="9"/>
        <v>-0.000348000000000001</v>
      </c>
      <c r="L127" s="32"/>
    </row>
    <row r="128" ht="15" spans="1:12">
      <c r="A128" s="32">
        <v>11.3</v>
      </c>
      <c r="B128" s="32" t="s">
        <v>76</v>
      </c>
      <c r="C128" s="32" t="s">
        <v>25</v>
      </c>
      <c r="D128" s="32">
        <v>1</v>
      </c>
      <c r="E128" s="32">
        <v>5764.83</v>
      </c>
      <c r="F128" s="33">
        <f t="shared" si="10"/>
        <v>0.576483</v>
      </c>
      <c r="G128" s="32">
        <v>1</v>
      </c>
      <c r="H128" s="32">
        <v>5750.2</v>
      </c>
      <c r="I128" s="33">
        <f t="shared" si="11"/>
        <v>0.57502</v>
      </c>
      <c r="J128" s="32">
        <f t="shared" si="8"/>
        <v>0</v>
      </c>
      <c r="K128" s="45">
        <f t="shared" si="9"/>
        <v>-0.00146299999999999</v>
      </c>
      <c r="L128" s="32"/>
    </row>
    <row r="129" ht="15" spans="1:12">
      <c r="A129" s="32">
        <v>11.4</v>
      </c>
      <c r="B129" s="32" t="s">
        <v>77</v>
      </c>
      <c r="C129" s="32" t="s">
        <v>25</v>
      </c>
      <c r="D129" s="32">
        <v>15</v>
      </c>
      <c r="E129" s="32">
        <v>575.2</v>
      </c>
      <c r="F129" s="33">
        <f t="shared" si="10"/>
        <v>0.8628</v>
      </c>
      <c r="G129" s="32">
        <v>15</v>
      </c>
      <c r="H129" s="32">
        <v>573.65</v>
      </c>
      <c r="I129" s="33">
        <f t="shared" si="11"/>
        <v>0.860475</v>
      </c>
      <c r="J129" s="32">
        <f t="shared" si="8"/>
        <v>0</v>
      </c>
      <c r="K129" s="45">
        <f t="shared" si="9"/>
        <v>-0.00232500000000002</v>
      </c>
      <c r="L129" s="32"/>
    </row>
    <row r="130" ht="15" spans="1:12">
      <c r="A130" s="32">
        <v>11.5</v>
      </c>
      <c r="B130" s="32" t="s">
        <v>78</v>
      </c>
      <c r="C130" s="32" t="s">
        <v>25</v>
      </c>
      <c r="D130" s="32">
        <v>1</v>
      </c>
      <c r="E130" s="32">
        <v>1224.55</v>
      </c>
      <c r="F130" s="33">
        <f t="shared" si="10"/>
        <v>0.122455</v>
      </c>
      <c r="G130" s="32">
        <v>1</v>
      </c>
      <c r="H130" s="32">
        <v>1221.07</v>
      </c>
      <c r="I130" s="33">
        <f t="shared" si="11"/>
        <v>0.122107</v>
      </c>
      <c r="J130" s="32">
        <f t="shared" si="8"/>
        <v>0</v>
      </c>
      <c r="K130" s="45">
        <f t="shared" si="9"/>
        <v>-0.000348000000000001</v>
      </c>
      <c r="L130" s="32"/>
    </row>
    <row r="131" s="18" customFormat="1" ht="14.25" spans="1:12">
      <c r="A131" s="29" t="s">
        <v>79</v>
      </c>
      <c r="B131" s="29" t="s">
        <v>80</v>
      </c>
      <c r="C131" s="29"/>
      <c r="D131" s="29"/>
      <c r="E131" s="29"/>
      <c r="F131" s="31">
        <f>SUM(F132:F133)</f>
        <v>123.094935</v>
      </c>
      <c r="G131" s="29"/>
      <c r="H131" s="29"/>
      <c r="I131" s="31">
        <f>SUM(I132:I133)</f>
        <v>116.513118</v>
      </c>
      <c r="J131" s="29">
        <f t="shared" si="8"/>
        <v>0</v>
      </c>
      <c r="K131" s="44">
        <f t="shared" si="9"/>
        <v>-6.58181700000002</v>
      </c>
      <c r="L131" s="29"/>
    </row>
    <row r="132" ht="15" spans="1:12">
      <c r="A132" s="32">
        <v>1</v>
      </c>
      <c r="B132" s="32" t="s">
        <v>81</v>
      </c>
      <c r="C132" s="32" t="s">
        <v>36</v>
      </c>
      <c r="D132" s="32">
        <v>3357</v>
      </c>
      <c r="E132" s="32">
        <v>351.05</v>
      </c>
      <c r="F132" s="33">
        <f t="shared" si="10"/>
        <v>117.847485</v>
      </c>
      <c r="G132" s="32">
        <v>3732</v>
      </c>
      <c r="H132" s="32">
        <v>300.49</v>
      </c>
      <c r="I132" s="33">
        <f t="shared" si="11"/>
        <v>112.142868</v>
      </c>
      <c r="J132" s="32">
        <f t="shared" si="8"/>
        <v>375</v>
      </c>
      <c r="K132" s="45">
        <f t="shared" si="9"/>
        <v>-5.70461700000001</v>
      </c>
      <c r="L132" s="32"/>
    </row>
    <row r="133" ht="15" spans="1:12">
      <c r="A133" s="32">
        <v>2</v>
      </c>
      <c r="B133" s="32" t="s">
        <v>82</v>
      </c>
      <c r="C133" s="32" t="s">
        <v>36</v>
      </c>
      <c r="D133" s="32">
        <v>150</v>
      </c>
      <c r="E133" s="32">
        <v>349.83</v>
      </c>
      <c r="F133" s="33">
        <f t="shared" si="10"/>
        <v>5.24745</v>
      </c>
      <c r="G133" s="32">
        <v>150</v>
      </c>
      <c r="H133" s="32">
        <v>291.35</v>
      </c>
      <c r="I133" s="33">
        <f t="shared" si="11"/>
        <v>4.37025</v>
      </c>
      <c r="J133" s="32">
        <f t="shared" ref="J133:J196" si="12">G133-D133</f>
        <v>0</v>
      </c>
      <c r="K133" s="45">
        <f t="shared" ref="K133:K196" si="13">I133-F133</f>
        <v>-0.877199999999999</v>
      </c>
      <c r="L133" s="32"/>
    </row>
    <row r="134" s="18" customFormat="1" ht="14.25" spans="1:12">
      <c r="A134" s="29" t="s">
        <v>83</v>
      </c>
      <c r="B134" s="29" t="s">
        <v>84</v>
      </c>
      <c r="C134" s="29" t="s">
        <v>85</v>
      </c>
      <c r="D134" s="29">
        <v>328.7</v>
      </c>
      <c r="E134" s="29">
        <v>1000</v>
      </c>
      <c r="F134" s="31">
        <f t="shared" si="10"/>
        <v>32.87</v>
      </c>
      <c r="G134" s="29">
        <v>186.4</v>
      </c>
      <c r="H134" s="29">
        <v>500</v>
      </c>
      <c r="I134" s="31">
        <f t="shared" si="11"/>
        <v>9.32</v>
      </c>
      <c r="J134" s="29">
        <f t="shared" si="12"/>
        <v>-142.3</v>
      </c>
      <c r="K134" s="44">
        <f t="shared" si="13"/>
        <v>-23.55</v>
      </c>
      <c r="L134" s="29"/>
    </row>
    <row r="135" s="18" customFormat="1" ht="14.25" spans="1:12">
      <c r="A135" s="29"/>
      <c r="B135" s="29" t="s">
        <v>112</v>
      </c>
      <c r="C135" s="29"/>
      <c r="D135" s="29"/>
      <c r="E135" s="29"/>
      <c r="F135" s="30">
        <f>SUM(F136,F145,F182,F187)-0.02</f>
        <v>407.4151106</v>
      </c>
      <c r="G135" s="29"/>
      <c r="H135" s="29"/>
      <c r="I135" s="30">
        <f>SUM(I136,I145,I182,I187)</f>
        <v>385.081451</v>
      </c>
      <c r="J135" s="29">
        <f t="shared" si="12"/>
        <v>0</v>
      </c>
      <c r="K135" s="44">
        <f t="shared" si="13"/>
        <v>-22.3336596</v>
      </c>
      <c r="L135" s="29"/>
    </row>
    <row r="136" s="18" customFormat="1" ht="15" spans="1:12">
      <c r="A136" s="29" t="s">
        <v>15</v>
      </c>
      <c r="B136" s="29" t="s">
        <v>16</v>
      </c>
      <c r="C136" s="29"/>
      <c r="D136" s="29"/>
      <c r="E136" s="29"/>
      <c r="F136" s="33">
        <f>SUM(F137:F144)</f>
        <v>56.4716</v>
      </c>
      <c r="G136" s="29"/>
      <c r="H136" s="29"/>
      <c r="I136" s="33">
        <f>SUM(I137:I144)</f>
        <v>67.052091</v>
      </c>
      <c r="J136" s="29">
        <f t="shared" si="12"/>
        <v>0</v>
      </c>
      <c r="K136" s="44">
        <f t="shared" si="13"/>
        <v>10.580491</v>
      </c>
      <c r="L136" s="29"/>
    </row>
    <row r="137" ht="15" spans="1:12">
      <c r="A137" s="32">
        <v>1</v>
      </c>
      <c r="B137" s="32" t="s">
        <v>17</v>
      </c>
      <c r="C137" s="32" t="s">
        <v>18</v>
      </c>
      <c r="D137" s="32">
        <v>1034</v>
      </c>
      <c r="E137" s="32">
        <v>408.62</v>
      </c>
      <c r="F137" s="33">
        <f t="shared" ref="F137:F144" si="14">D137*E137/10000</f>
        <v>42.251308</v>
      </c>
      <c r="G137" s="32">
        <v>1037</v>
      </c>
      <c r="H137" s="32">
        <v>344.19</v>
      </c>
      <c r="I137" s="33">
        <f t="shared" ref="I137:I144" si="15">G137*H137/10000</f>
        <v>35.692503</v>
      </c>
      <c r="J137" s="32">
        <f t="shared" si="12"/>
        <v>3</v>
      </c>
      <c r="K137" s="45">
        <f t="shared" si="13"/>
        <v>-6.55880500000001</v>
      </c>
      <c r="L137" s="32"/>
    </row>
    <row r="138" ht="15" spans="1:12">
      <c r="A138" s="32">
        <v>2</v>
      </c>
      <c r="B138" s="32" t="s">
        <v>19</v>
      </c>
      <c r="C138" s="32" t="s">
        <v>20</v>
      </c>
      <c r="D138" s="32"/>
      <c r="E138" s="32"/>
      <c r="F138" s="33">
        <f t="shared" si="14"/>
        <v>0</v>
      </c>
      <c r="G138" s="32">
        <v>208</v>
      </c>
      <c r="H138" s="32">
        <v>88.27</v>
      </c>
      <c r="I138" s="33">
        <f t="shared" si="15"/>
        <v>1.836016</v>
      </c>
      <c r="J138" s="32">
        <f t="shared" si="12"/>
        <v>208</v>
      </c>
      <c r="K138" s="45">
        <f t="shared" si="13"/>
        <v>1.836016</v>
      </c>
      <c r="L138" s="32"/>
    </row>
    <row r="139" ht="15" spans="1:12">
      <c r="A139" s="32">
        <v>3</v>
      </c>
      <c r="B139" s="32" t="s">
        <v>21</v>
      </c>
      <c r="C139" s="32" t="s">
        <v>20</v>
      </c>
      <c r="D139" s="32">
        <v>21</v>
      </c>
      <c r="E139" s="32">
        <v>2717.52</v>
      </c>
      <c r="F139" s="33">
        <f t="shared" si="14"/>
        <v>5.706792</v>
      </c>
      <c r="G139" s="32">
        <v>21</v>
      </c>
      <c r="H139" s="32">
        <v>2717.52</v>
      </c>
      <c r="I139" s="33">
        <f t="shared" si="15"/>
        <v>5.706792</v>
      </c>
      <c r="J139" s="32">
        <f t="shared" si="12"/>
        <v>0</v>
      </c>
      <c r="K139" s="45">
        <f t="shared" si="13"/>
        <v>0</v>
      </c>
      <c r="L139" s="32"/>
    </row>
    <row r="140" ht="15" spans="1:12">
      <c r="A140" s="32">
        <v>4</v>
      </c>
      <c r="B140" s="32" t="s">
        <v>22</v>
      </c>
      <c r="C140" s="32" t="s">
        <v>23</v>
      </c>
      <c r="D140" s="32">
        <v>2</v>
      </c>
      <c r="E140" s="32">
        <v>2818.86</v>
      </c>
      <c r="F140" s="33">
        <f t="shared" si="14"/>
        <v>0.563772</v>
      </c>
      <c r="G140" s="32">
        <v>17</v>
      </c>
      <c r="H140" s="32">
        <v>2818.86</v>
      </c>
      <c r="I140" s="33">
        <f t="shared" si="15"/>
        <v>4.792062</v>
      </c>
      <c r="J140" s="32">
        <f t="shared" si="12"/>
        <v>15</v>
      </c>
      <c r="K140" s="45">
        <f t="shared" si="13"/>
        <v>4.22829</v>
      </c>
      <c r="L140" s="32"/>
    </row>
    <row r="141" ht="15" spans="1:12">
      <c r="A141" s="32">
        <v>5</v>
      </c>
      <c r="B141" s="32" t="s">
        <v>24</v>
      </c>
      <c r="C141" s="32" t="s">
        <v>25</v>
      </c>
      <c r="D141" s="32">
        <v>130</v>
      </c>
      <c r="E141" s="32">
        <v>104.96</v>
      </c>
      <c r="F141" s="33">
        <f t="shared" si="14"/>
        <v>1.36448</v>
      </c>
      <c r="G141" s="32">
        <v>130</v>
      </c>
      <c r="H141" s="32">
        <v>104.96</v>
      </c>
      <c r="I141" s="33">
        <f t="shared" si="15"/>
        <v>1.36448</v>
      </c>
      <c r="J141" s="32">
        <f t="shared" si="12"/>
        <v>0</v>
      </c>
      <c r="K141" s="45">
        <f t="shared" si="13"/>
        <v>0</v>
      </c>
      <c r="L141" s="32"/>
    </row>
    <row r="142" ht="15" spans="1:12">
      <c r="A142" s="32">
        <v>6</v>
      </c>
      <c r="B142" s="32" t="s">
        <v>26</v>
      </c>
      <c r="C142" s="32" t="s">
        <v>23</v>
      </c>
      <c r="D142" s="32"/>
      <c r="E142" s="32"/>
      <c r="F142" s="33"/>
      <c r="G142" s="32">
        <v>2</v>
      </c>
      <c r="H142" s="32">
        <v>9945.33</v>
      </c>
      <c r="I142" s="33">
        <f t="shared" si="15"/>
        <v>1.989066</v>
      </c>
      <c r="J142" s="32">
        <f t="shared" si="12"/>
        <v>2</v>
      </c>
      <c r="K142" s="45">
        <f t="shared" si="13"/>
        <v>1.989066</v>
      </c>
      <c r="L142" s="32"/>
    </row>
    <row r="143" ht="15" spans="1:12">
      <c r="A143" s="32">
        <v>7</v>
      </c>
      <c r="B143" s="32" t="s">
        <v>113</v>
      </c>
      <c r="C143" s="32" t="s">
        <v>23</v>
      </c>
      <c r="D143" s="32">
        <v>4</v>
      </c>
      <c r="E143" s="32">
        <v>16463.12</v>
      </c>
      <c r="F143" s="33">
        <f t="shared" si="14"/>
        <v>6.585248</v>
      </c>
      <c r="G143" s="32">
        <v>2</v>
      </c>
      <c r="H143" s="32">
        <v>16463.12</v>
      </c>
      <c r="I143" s="33">
        <f t="shared" si="15"/>
        <v>3.292624</v>
      </c>
      <c r="J143" s="32">
        <f t="shared" si="12"/>
        <v>-2</v>
      </c>
      <c r="K143" s="45">
        <f t="shared" si="13"/>
        <v>-3.292624</v>
      </c>
      <c r="L143" s="32"/>
    </row>
    <row r="144" ht="15" spans="1:12">
      <c r="A144" s="32">
        <v>8</v>
      </c>
      <c r="B144" s="32" t="s">
        <v>27</v>
      </c>
      <c r="C144" s="32" t="s">
        <v>18</v>
      </c>
      <c r="D144" s="32"/>
      <c r="E144" s="32"/>
      <c r="F144" s="33">
        <f t="shared" si="14"/>
        <v>0</v>
      </c>
      <c r="G144" s="32">
        <v>1097</v>
      </c>
      <c r="H144" s="32">
        <v>112.84</v>
      </c>
      <c r="I144" s="33">
        <f t="shared" si="15"/>
        <v>12.378548</v>
      </c>
      <c r="J144" s="32">
        <f t="shared" si="12"/>
        <v>1097</v>
      </c>
      <c r="K144" s="45">
        <f t="shared" si="13"/>
        <v>12.378548</v>
      </c>
      <c r="L144" s="32"/>
    </row>
    <row r="145" s="18" customFormat="1" ht="14.25" spans="1:12">
      <c r="A145" s="29" t="s">
        <v>28</v>
      </c>
      <c r="B145" s="29" t="s">
        <v>29</v>
      </c>
      <c r="C145" s="29"/>
      <c r="D145" s="29"/>
      <c r="E145" s="29"/>
      <c r="F145" s="31">
        <f>SUM(F146,F152,F157,F161,F165:F169,F176)</f>
        <v>197.944109</v>
      </c>
      <c r="G145" s="29"/>
      <c r="H145" s="29"/>
      <c r="I145" s="31">
        <f>SUM(I146,I152,I157,I161,I165:I169,I176)</f>
        <v>192.366794</v>
      </c>
      <c r="J145" s="29">
        <f t="shared" si="12"/>
        <v>0</v>
      </c>
      <c r="K145" s="44">
        <f t="shared" si="13"/>
        <v>-5.577315</v>
      </c>
      <c r="L145" s="29"/>
    </row>
    <row r="146" ht="15" spans="1:12">
      <c r="A146" s="32">
        <v>1</v>
      </c>
      <c r="B146" s="32" t="s">
        <v>30</v>
      </c>
      <c r="C146" s="32"/>
      <c r="D146" s="32"/>
      <c r="E146" s="32"/>
      <c r="F146" s="33">
        <f>SUM(F147:F151)</f>
        <v>81.876777</v>
      </c>
      <c r="G146" s="32"/>
      <c r="H146" s="32"/>
      <c r="I146" s="33">
        <f>SUM(I147:I151)</f>
        <v>79.394248</v>
      </c>
      <c r="J146" s="32">
        <f t="shared" si="12"/>
        <v>0</v>
      </c>
      <c r="K146" s="45">
        <f t="shared" si="13"/>
        <v>-2.482529</v>
      </c>
      <c r="L146" s="32"/>
    </row>
    <row r="147" ht="15" spans="1:12">
      <c r="A147" s="32">
        <v>1.1</v>
      </c>
      <c r="B147" s="32" t="s">
        <v>31</v>
      </c>
      <c r="C147" s="32" t="s">
        <v>23</v>
      </c>
      <c r="D147" s="32">
        <v>1</v>
      </c>
      <c r="E147" s="32">
        <v>279567.77</v>
      </c>
      <c r="F147" s="33">
        <f t="shared" ref="F147:F151" si="16">D147*E147/10000</f>
        <v>27.956777</v>
      </c>
      <c r="G147" s="32">
        <v>1</v>
      </c>
      <c r="H147" s="32">
        <v>278842.48</v>
      </c>
      <c r="I147" s="33">
        <f t="shared" ref="I147:I151" si="17">G147*H147/10000</f>
        <v>27.884248</v>
      </c>
      <c r="J147" s="32">
        <f t="shared" si="12"/>
        <v>0</v>
      </c>
      <c r="K147" s="45">
        <f t="shared" si="13"/>
        <v>-0.072529000000003</v>
      </c>
      <c r="L147" s="32"/>
    </row>
    <row r="148" ht="15" spans="1:12">
      <c r="A148" s="32">
        <v>1.2</v>
      </c>
      <c r="B148" s="32" t="s">
        <v>32</v>
      </c>
      <c r="C148" s="32" t="s">
        <v>33</v>
      </c>
      <c r="D148" s="32">
        <v>1</v>
      </c>
      <c r="E148" s="32">
        <v>354300</v>
      </c>
      <c r="F148" s="33">
        <f t="shared" si="16"/>
        <v>35.43</v>
      </c>
      <c r="G148" s="32">
        <v>1</v>
      </c>
      <c r="H148" s="32">
        <v>330200</v>
      </c>
      <c r="I148" s="33">
        <f t="shared" si="17"/>
        <v>33.02</v>
      </c>
      <c r="J148" s="32">
        <f t="shared" si="12"/>
        <v>0</v>
      </c>
      <c r="K148" s="45">
        <f t="shared" si="13"/>
        <v>-2.41</v>
      </c>
      <c r="L148" s="32"/>
    </row>
    <row r="149" ht="15" spans="1:12">
      <c r="A149" s="32">
        <v>1.3</v>
      </c>
      <c r="B149" s="32" t="s">
        <v>34</v>
      </c>
      <c r="C149" s="32" t="s">
        <v>33</v>
      </c>
      <c r="D149" s="32">
        <v>1</v>
      </c>
      <c r="E149" s="32">
        <v>14900</v>
      </c>
      <c r="F149" s="33">
        <f t="shared" si="16"/>
        <v>1.49</v>
      </c>
      <c r="G149" s="32">
        <v>1</v>
      </c>
      <c r="H149" s="32">
        <v>14900</v>
      </c>
      <c r="I149" s="33">
        <f t="shared" si="17"/>
        <v>1.49</v>
      </c>
      <c r="J149" s="32">
        <f t="shared" si="12"/>
        <v>0</v>
      </c>
      <c r="K149" s="45">
        <f t="shared" si="13"/>
        <v>0</v>
      </c>
      <c r="L149" s="32"/>
    </row>
    <row r="150" ht="15" spans="1:12">
      <c r="A150" s="32">
        <v>1.4</v>
      </c>
      <c r="B150" s="32" t="s">
        <v>35</v>
      </c>
      <c r="C150" s="32" t="s">
        <v>36</v>
      </c>
      <c r="D150" s="32">
        <v>40</v>
      </c>
      <c r="E150" s="32">
        <v>3000</v>
      </c>
      <c r="F150" s="33">
        <f t="shared" si="16"/>
        <v>12</v>
      </c>
      <c r="G150" s="32">
        <v>40</v>
      </c>
      <c r="H150" s="32">
        <v>3000</v>
      </c>
      <c r="I150" s="33">
        <f t="shared" si="17"/>
        <v>12</v>
      </c>
      <c r="J150" s="32">
        <f t="shared" si="12"/>
        <v>0</v>
      </c>
      <c r="K150" s="45">
        <f t="shared" si="13"/>
        <v>0</v>
      </c>
      <c r="L150" s="32"/>
    </row>
    <row r="151" ht="15" spans="1:12">
      <c r="A151" s="32">
        <v>1.5</v>
      </c>
      <c r="B151" s="32" t="s">
        <v>37</v>
      </c>
      <c r="C151" s="32" t="s">
        <v>33</v>
      </c>
      <c r="D151" s="32">
        <v>1</v>
      </c>
      <c r="E151" s="32">
        <v>50000</v>
      </c>
      <c r="F151" s="33">
        <f t="shared" si="16"/>
        <v>5</v>
      </c>
      <c r="G151" s="32">
        <v>1</v>
      </c>
      <c r="H151" s="32">
        <v>50000</v>
      </c>
      <c r="I151" s="33">
        <f t="shared" si="17"/>
        <v>5</v>
      </c>
      <c r="J151" s="32">
        <f t="shared" si="12"/>
        <v>0</v>
      </c>
      <c r="K151" s="45">
        <f t="shared" si="13"/>
        <v>0</v>
      </c>
      <c r="L151" s="32"/>
    </row>
    <row r="152" ht="15" spans="1:12">
      <c r="A152" s="32">
        <v>2</v>
      </c>
      <c r="B152" s="32" t="s">
        <v>38</v>
      </c>
      <c r="C152" s="32" t="s">
        <v>18</v>
      </c>
      <c r="D152" s="32">
        <v>1847</v>
      </c>
      <c r="E152" s="32"/>
      <c r="F152" s="33">
        <f>SUM(F153:F156)</f>
        <v>28.198926</v>
      </c>
      <c r="G152" s="32">
        <v>1759</v>
      </c>
      <c r="H152" s="32"/>
      <c r="I152" s="33">
        <f>SUM(I153:I156)</f>
        <v>30.855803</v>
      </c>
      <c r="J152" s="32">
        <f t="shared" si="12"/>
        <v>-88</v>
      </c>
      <c r="K152" s="45">
        <f t="shared" si="13"/>
        <v>2.656877</v>
      </c>
      <c r="L152" s="32"/>
    </row>
    <row r="153" ht="15" spans="1:12">
      <c r="A153" s="32" t="s">
        <v>87</v>
      </c>
      <c r="B153" s="32" t="s">
        <v>39</v>
      </c>
      <c r="C153" s="32" t="s">
        <v>18</v>
      </c>
      <c r="D153" s="32">
        <v>170</v>
      </c>
      <c r="E153" s="32">
        <v>92.1</v>
      </c>
      <c r="F153" s="33">
        <f t="shared" ref="F153:F187" si="18">D153*E153/10000</f>
        <v>1.5657</v>
      </c>
      <c r="G153" s="32">
        <v>77</v>
      </c>
      <c r="H153" s="32">
        <v>91.85</v>
      </c>
      <c r="I153" s="33">
        <f t="shared" ref="I153:I186" si="19">G153*H153/10000</f>
        <v>0.707245</v>
      </c>
      <c r="J153" s="32">
        <f t="shared" si="12"/>
        <v>-93</v>
      </c>
      <c r="K153" s="45">
        <f t="shared" si="13"/>
        <v>-0.858455</v>
      </c>
      <c r="L153" s="32"/>
    </row>
    <row r="154" ht="15" spans="1:12">
      <c r="A154" s="32" t="s">
        <v>88</v>
      </c>
      <c r="B154" s="32" t="s">
        <v>40</v>
      </c>
      <c r="C154" s="32" t="s">
        <v>18</v>
      </c>
      <c r="D154" s="32">
        <v>801</v>
      </c>
      <c r="E154" s="32">
        <v>119.46</v>
      </c>
      <c r="F154" s="33">
        <f t="shared" si="18"/>
        <v>9.568746</v>
      </c>
      <c r="G154" s="32">
        <v>823</v>
      </c>
      <c r="H154" s="32">
        <v>119.14</v>
      </c>
      <c r="I154" s="33">
        <f t="shared" si="19"/>
        <v>9.805222</v>
      </c>
      <c r="J154" s="32">
        <f t="shared" si="12"/>
        <v>22</v>
      </c>
      <c r="K154" s="45">
        <f t="shared" si="13"/>
        <v>0.236476000000001</v>
      </c>
      <c r="L154" s="32"/>
    </row>
    <row r="155" ht="15" spans="1:12">
      <c r="A155" s="32" t="s">
        <v>89</v>
      </c>
      <c r="B155" s="32" t="s">
        <v>43</v>
      </c>
      <c r="C155" s="32" t="s">
        <v>18</v>
      </c>
      <c r="D155" s="32">
        <v>876</v>
      </c>
      <c r="E155" s="32">
        <v>194.8</v>
      </c>
      <c r="F155" s="33">
        <f t="shared" si="18"/>
        <v>17.06448</v>
      </c>
      <c r="G155" s="32">
        <v>402</v>
      </c>
      <c r="H155" s="32">
        <v>194.27</v>
      </c>
      <c r="I155" s="33">
        <f t="shared" si="19"/>
        <v>7.809654</v>
      </c>
      <c r="J155" s="32">
        <f t="shared" si="12"/>
        <v>-474</v>
      </c>
      <c r="K155" s="45">
        <f t="shared" si="13"/>
        <v>-9.254826</v>
      </c>
      <c r="L155" s="32"/>
    </row>
    <row r="156" ht="15" spans="1:12">
      <c r="A156" s="32" t="s">
        <v>90</v>
      </c>
      <c r="B156" s="32" t="s">
        <v>93</v>
      </c>
      <c r="C156" s="32" t="s">
        <v>18</v>
      </c>
      <c r="D156" s="32"/>
      <c r="E156" s="32"/>
      <c r="F156" s="33"/>
      <c r="G156" s="32">
        <v>457</v>
      </c>
      <c r="H156" s="32">
        <v>274.26</v>
      </c>
      <c r="I156" s="33">
        <f t="shared" si="19"/>
        <v>12.533682</v>
      </c>
      <c r="J156" s="32">
        <f t="shared" si="12"/>
        <v>457</v>
      </c>
      <c r="K156" s="45">
        <f t="shared" si="13"/>
        <v>12.533682</v>
      </c>
      <c r="L156" s="32"/>
    </row>
    <row r="157" ht="15" spans="1:12">
      <c r="A157" s="32">
        <v>4</v>
      </c>
      <c r="B157" s="32" t="s">
        <v>48</v>
      </c>
      <c r="C157" s="32" t="s">
        <v>18</v>
      </c>
      <c r="D157" s="32">
        <v>13</v>
      </c>
      <c r="E157" s="32"/>
      <c r="F157" s="33">
        <f>SUM(F158:F160)</f>
        <v>2.37</v>
      </c>
      <c r="G157" s="32">
        <v>12</v>
      </c>
      <c r="H157" s="32"/>
      <c r="I157" s="33">
        <f>SUM(I158:I160)</f>
        <v>2.21</v>
      </c>
      <c r="J157" s="32">
        <f t="shared" si="12"/>
        <v>-1</v>
      </c>
      <c r="K157" s="45">
        <f t="shared" si="13"/>
        <v>-0.16</v>
      </c>
      <c r="L157" s="32"/>
    </row>
    <row r="158" ht="15" spans="1:12">
      <c r="A158" s="32" t="s">
        <v>102</v>
      </c>
      <c r="B158" s="32" t="s">
        <v>49</v>
      </c>
      <c r="C158" s="32" t="s">
        <v>23</v>
      </c>
      <c r="D158" s="32">
        <v>2</v>
      </c>
      <c r="E158" s="32">
        <v>1600</v>
      </c>
      <c r="F158" s="33">
        <f t="shared" si="18"/>
        <v>0.32</v>
      </c>
      <c r="G158" s="32">
        <v>1</v>
      </c>
      <c r="H158" s="32">
        <v>1600</v>
      </c>
      <c r="I158" s="33">
        <f t="shared" si="19"/>
        <v>0.16</v>
      </c>
      <c r="J158" s="32">
        <f t="shared" si="12"/>
        <v>-1</v>
      </c>
      <c r="K158" s="45">
        <f t="shared" si="13"/>
        <v>-0.16</v>
      </c>
      <c r="L158" s="32"/>
    </row>
    <row r="159" ht="15" spans="1:12">
      <c r="A159" s="32" t="s">
        <v>103</v>
      </c>
      <c r="B159" s="32" t="s">
        <v>50</v>
      </c>
      <c r="C159" s="32" t="s">
        <v>23</v>
      </c>
      <c r="D159" s="32">
        <v>9</v>
      </c>
      <c r="E159" s="32">
        <v>1700</v>
      </c>
      <c r="F159" s="33">
        <f t="shared" si="18"/>
        <v>1.53</v>
      </c>
      <c r="G159" s="32">
        <v>9</v>
      </c>
      <c r="H159" s="32">
        <v>1700</v>
      </c>
      <c r="I159" s="33">
        <f t="shared" si="19"/>
        <v>1.53</v>
      </c>
      <c r="J159" s="32">
        <f t="shared" si="12"/>
        <v>0</v>
      </c>
      <c r="K159" s="45">
        <f t="shared" si="13"/>
        <v>0</v>
      </c>
      <c r="L159" s="32"/>
    </row>
    <row r="160" ht="15" spans="1:12">
      <c r="A160" s="32" t="s">
        <v>104</v>
      </c>
      <c r="B160" s="32" t="s">
        <v>53</v>
      </c>
      <c r="C160" s="32" t="s">
        <v>23</v>
      </c>
      <c r="D160" s="32">
        <v>2</v>
      </c>
      <c r="E160" s="32">
        <v>2600</v>
      </c>
      <c r="F160" s="33">
        <f t="shared" si="18"/>
        <v>0.52</v>
      </c>
      <c r="G160" s="32">
        <v>2</v>
      </c>
      <c r="H160" s="32">
        <v>2600</v>
      </c>
      <c r="I160" s="33">
        <f t="shared" si="19"/>
        <v>0.52</v>
      </c>
      <c r="J160" s="32">
        <f t="shared" si="12"/>
        <v>0</v>
      </c>
      <c r="K160" s="45">
        <f t="shared" si="13"/>
        <v>0</v>
      </c>
      <c r="L160" s="32"/>
    </row>
    <row r="161" ht="15" spans="1:12">
      <c r="A161" s="32">
        <v>5</v>
      </c>
      <c r="B161" s="32" t="s">
        <v>55</v>
      </c>
      <c r="C161" s="32" t="s">
        <v>23</v>
      </c>
      <c r="D161" s="32">
        <v>13</v>
      </c>
      <c r="E161" s="32"/>
      <c r="F161" s="33">
        <f>SUM(F162:F164)</f>
        <v>6.7</v>
      </c>
      <c r="G161" s="32">
        <v>12</v>
      </c>
      <c r="H161" s="32"/>
      <c r="I161" s="33">
        <f>SUM(I162:I164)</f>
        <v>6.3</v>
      </c>
      <c r="J161" s="32">
        <f t="shared" si="12"/>
        <v>-1</v>
      </c>
      <c r="K161" s="45">
        <f t="shared" si="13"/>
        <v>-0.399999999999999</v>
      </c>
      <c r="L161" s="32"/>
    </row>
    <row r="162" ht="15" spans="1:12">
      <c r="A162" s="32">
        <v>5.1</v>
      </c>
      <c r="B162" s="32" t="s">
        <v>56</v>
      </c>
      <c r="C162" s="32" t="s">
        <v>23</v>
      </c>
      <c r="D162" s="32">
        <v>2</v>
      </c>
      <c r="E162" s="32">
        <v>4000</v>
      </c>
      <c r="F162" s="33">
        <f t="shared" si="18"/>
        <v>0.8</v>
      </c>
      <c r="G162" s="32">
        <v>1</v>
      </c>
      <c r="H162" s="32">
        <v>4000</v>
      </c>
      <c r="I162" s="33">
        <f t="shared" si="19"/>
        <v>0.4</v>
      </c>
      <c r="J162" s="32">
        <f t="shared" si="12"/>
        <v>-1</v>
      </c>
      <c r="K162" s="45">
        <f t="shared" si="13"/>
        <v>-0.4</v>
      </c>
      <c r="L162" s="32"/>
    </row>
    <row r="163" ht="15" spans="1:12">
      <c r="A163" s="32">
        <v>5.2</v>
      </c>
      <c r="B163" s="32" t="s">
        <v>57</v>
      </c>
      <c r="C163" s="32" t="s">
        <v>23</v>
      </c>
      <c r="D163" s="32">
        <v>9</v>
      </c>
      <c r="E163" s="32">
        <v>5000</v>
      </c>
      <c r="F163" s="33">
        <f t="shared" si="18"/>
        <v>4.5</v>
      </c>
      <c r="G163" s="32">
        <v>9</v>
      </c>
      <c r="H163" s="32">
        <v>5000</v>
      </c>
      <c r="I163" s="33">
        <f t="shared" si="19"/>
        <v>4.5</v>
      </c>
      <c r="J163" s="32">
        <f t="shared" si="12"/>
        <v>0</v>
      </c>
      <c r="K163" s="45">
        <f t="shared" si="13"/>
        <v>0</v>
      </c>
      <c r="L163" s="32"/>
    </row>
    <row r="164" ht="15" spans="1:12">
      <c r="A164" s="32">
        <v>5.3</v>
      </c>
      <c r="B164" s="32" t="s">
        <v>60</v>
      </c>
      <c r="C164" s="32" t="s">
        <v>23</v>
      </c>
      <c r="D164" s="32">
        <v>2</v>
      </c>
      <c r="E164" s="32">
        <v>7000</v>
      </c>
      <c r="F164" s="33">
        <f t="shared" si="18"/>
        <v>1.4</v>
      </c>
      <c r="G164" s="32">
        <v>2</v>
      </c>
      <c r="H164" s="32">
        <v>7000</v>
      </c>
      <c r="I164" s="33">
        <f t="shared" si="19"/>
        <v>1.4</v>
      </c>
      <c r="J164" s="32">
        <f t="shared" si="12"/>
        <v>0</v>
      </c>
      <c r="K164" s="45">
        <f t="shared" si="13"/>
        <v>0</v>
      </c>
      <c r="L164" s="32"/>
    </row>
    <row r="165" ht="15" spans="1:12">
      <c r="A165" s="32">
        <v>6</v>
      </c>
      <c r="B165" s="32" t="s">
        <v>62</v>
      </c>
      <c r="C165" s="32" t="s">
        <v>25</v>
      </c>
      <c r="D165" s="32">
        <v>73</v>
      </c>
      <c r="E165" s="32">
        <v>280</v>
      </c>
      <c r="F165" s="33">
        <f t="shared" si="18"/>
        <v>2.044</v>
      </c>
      <c r="G165" s="32">
        <v>72</v>
      </c>
      <c r="H165" s="32">
        <v>780</v>
      </c>
      <c r="I165" s="33">
        <f t="shared" si="19"/>
        <v>5.616</v>
      </c>
      <c r="J165" s="32">
        <f t="shared" si="12"/>
        <v>-1</v>
      </c>
      <c r="K165" s="45">
        <f t="shared" si="13"/>
        <v>3.572</v>
      </c>
      <c r="L165" s="32"/>
    </row>
    <row r="166" ht="15" spans="1:12">
      <c r="A166" s="32">
        <v>7</v>
      </c>
      <c r="B166" s="32" t="s">
        <v>63</v>
      </c>
      <c r="C166" s="32" t="s">
        <v>25</v>
      </c>
      <c r="D166" s="32">
        <v>4</v>
      </c>
      <c r="E166" s="32">
        <v>5600</v>
      </c>
      <c r="F166" s="33">
        <f t="shared" si="18"/>
        <v>2.24</v>
      </c>
      <c r="G166" s="32">
        <v>4</v>
      </c>
      <c r="H166" s="32">
        <v>2000</v>
      </c>
      <c r="I166" s="33">
        <f t="shared" si="19"/>
        <v>0.8</v>
      </c>
      <c r="J166" s="32">
        <f t="shared" si="12"/>
        <v>0</v>
      </c>
      <c r="K166" s="45">
        <f t="shared" si="13"/>
        <v>-1.44</v>
      </c>
      <c r="L166" s="32"/>
    </row>
    <row r="167" ht="15" spans="1:12">
      <c r="A167" s="32">
        <v>8</v>
      </c>
      <c r="B167" s="32" t="s">
        <v>64</v>
      </c>
      <c r="C167" s="32" t="s">
        <v>18</v>
      </c>
      <c r="D167" s="32">
        <v>42</v>
      </c>
      <c r="E167" s="32">
        <v>850</v>
      </c>
      <c r="F167" s="33">
        <f t="shared" si="18"/>
        <v>3.57</v>
      </c>
      <c r="G167" s="32">
        <v>42</v>
      </c>
      <c r="H167" s="32">
        <v>850</v>
      </c>
      <c r="I167" s="33">
        <f t="shared" si="19"/>
        <v>3.57</v>
      </c>
      <c r="J167" s="32">
        <f t="shared" si="12"/>
        <v>0</v>
      </c>
      <c r="K167" s="45">
        <f t="shared" si="13"/>
        <v>0</v>
      </c>
      <c r="L167" s="32"/>
    </row>
    <row r="168" ht="15" spans="1:12">
      <c r="A168" s="32">
        <v>9</v>
      </c>
      <c r="B168" s="32" t="s">
        <v>65</v>
      </c>
      <c r="C168" s="32" t="s">
        <v>66</v>
      </c>
      <c r="D168" s="32">
        <v>9</v>
      </c>
      <c r="E168" s="32">
        <v>30000</v>
      </c>
      <c r="F168" s="33">
        <f t="shared" si="18"/>
        <v>27</v>
      </c>
      <c r="G168" s="32">
        <v>9</v>
      </c>
      <c r="H168" s="32">
        <v>6000</v>
      </c>
      <c r="I168" s="33">
        <f t="shared" si="19"/>
        <v>5.4</v>
      </c>
      <c r="J168" s="32">
        <f t="shared" si="12"/>
        <v>0</v>
      </c>
      <c r="K168" s="45">
        <f t="shared" si="13"/>
        <v>-21.6</v>
      </c>
      <c r="L168" s="32"/>
    </row>
    <row r="169" ht="15" spans="1:12">
      <c r="A169" s="32">
        <v>10</v>
      </c>
      <c r="B169" s="32" t="s">
        <v>67</v>
      </c>
      <c r="C169" s="32" t="s">
        <v>18</v>
      </c>
      <c r="D169" s="32">
        <v>300</v>
      </c>
      <c r="E169" s="32"/>
      <c r="F169" s="34">
        <f>SUM(F170:F175)</f>
        <v>42.777225</v>
      </c>
      <c r="G169" s="32">
        <v>905</v>
      </c>
      <c r="H169" s="32"/>
      <c r="I169" s="34">
        <f>SUM(I170:I175)</f>
        <v>57.056681</v>
      </c>
      <c r="J169" s="32">
        <f t="shared" si="12"/>
        <v>605</v>
      </c>
      <c r="K169" s="45">
        <f t="shared" si="13"/>
        <v>14.279456</v>
      </c>
      <c r="L169" s="32"/>
    </row>
    <row r="170" ht="15" spans="1:12">
      <c r="A170" s="32">
        <v>10.1</v>
      </c>
      <c r="B170" s="32" t="s">
        <v>68</v>
      </c>
      <c r="C170" s="32" t="s">
        <v>18</v>
      </c>
      <c r="D170" s="32">
        <v>50</v>
      </c>
      <c r="E170" s="32">
        <v>1536.26</v>
      </c>
      <c r="F170" s="33">
        <f t="shared" si="18"/>
        <v>7.6813</v>
      </c>
      <c r="G170" s="32"/>
      <c r="H170" s="32"/>
      <c r="I170" s="33"/>
      <c r="J170" s="32">
        <f t="shared" si="12"/>
        <v>-50</v>
      </c>
      <c r="K170" s="45">
        <f t="shared" si="13"/>
        <v>-7.6813</v>
      </c>
      <c r="L170" s="32"/>
    </row>
    <row r="171" ht="15" spans="1:12">
      <c r="A171" s="32">
        <v>10.2</v>
      </c>
      <c r="B171" s="32" t="s">
        <v>69</v>
      </c>
      <c r="C171" s="32" t="s">
        <v>18</v>
      </c>
      <c r="D171" s="32">
        <v>100</v>
      </c>
      <c r="E171" s="32">
        <v>1234.19</v>
      </c>
      <c r="F171" s="33">
        <f t="shared" si="18"/>
        <v>12.3419</v>
      </c>
      <c r="G171" s="32">
        <v>60</v>
      </c>
      <c r="H171" s="32">
        <v>1236.33</v>
      </c>
      <c r="I171" s="33">
        <f t="shared" si="19"/>
        <v>7.41798</v>
      </c>
      <c r="J171" s="32">
        <f t="shared" si="12"/>
        <v>-40</v>
      </c>
      <c r="K171" s="45">
        <f t="shared" si="13"/>
        <v>-4.92392</v>
      </c>
      <c r="L171" s="32"/>
    </row>
    <row r="172" ht="15" spans="1:12">
      <c r="A172" s="32">
        <v>10.3</v>
      </c>
      <c r="B172" s="32" t="s">
        <v>111</v>
      </c>
      <c r="C172" s="32"/>
      <c r="D172" s="32">
        <v>150</v>
      </c>
      <c r="E172" s="32">
        <v>1198.09</v>
      </c>
      <c r="F172" s="33">
        <f t="shared" si="18"/>
        <v>17.97135</v>
      </c>
      <c r="G172" s="32"/>
      <c r="H172" s="32"/>
      <c r="I172" s="33"/>
      <c r="J172" s="32">
        <f t="shared" si="12"/>
        <v>-150</v>
      </c>
      <c r="K172" s="45">
        <f t="shared" si="13"/>
        <v>-17.97135</v>
      </c>
      <c r="L172" s="32"/>
    </row>
    <row r="173" ht="15" spans="1:12">
      <c r="A173" s="32">
        <v>10.4</v>
      </c>
      <c r="B173" s="32" t="s">
        <v>70</v>
      </c>
      <c r="C173" s="32" t="s">
        <v>18</v>
      </c>
      <c r="D173" s="32"/>
      <c r="E173" s="32"/>
      <c r="F173" s="33">
        <f t="shared" si="18"/>
        <v>0</v>
      </c>
      <c r="G173" s="32">
        <v>535</v>
      </c>
      <c r="H173" s="32">
        <v>605.26</v>
      </c>
      <c r="I173" s="33">
        <f t="shared" si="19"/>
        <v>32.38141</v>
      </c>
      <c r="J173" s="32">
        <f t="shared" si="12"/>
        <v>535</v>
      </c>
      <c r="K173" s="45">
        <f t="shared" si="13"/>
        <v>32.38141</v>
      </c>
      <c r="L173" s="32"/>
    </row>
    <row r="174" ht="15" spans="1:12">
      <c r="A174" s="32">
        <v>10.5</v>
      </c>
      <c r="B174" s="32" t="s">
        <v>71</v>
      </c>
      <c r="C174" s="32" t="s">
        <v>18</v>
      </c>
      <c r="D174" s="32"/>
      <c r="E174" s="32"/>
      <c r="F174" s="33">
        <f t="shared" si="18"/>
        <v>0</v>
      </c>
      <c r="G174" s="32">
        <v>310</v>
      </c>
      <c r="H174" s="32">
        <v>402.64</v>
      </c>
      <c r="I174" s="33">
        <f t="shared" si="19"/>
        <v>12.48184</v>
      </c>
      <c r="J174" s="32">
        <f t="shared" si="12"/>
        <v>310</v>
      </c>
      <c r="K174" s="45">
        <f t="shared" si="13"/>
        <v>12.48184</v>
      </c>
      <c r="L174" s="32"/>
    </row>
    <row r="175" ht="15" spans="1:12">
      <c r="A175" s="32">
        <v>10.6</v>
      </c>
      <c r="B175" s="32" t="s">
        <v>72</v>
      </c>
      <c r="C175" s="32" t="s">
        <v>25</v>
      </c>
      <c r="D175" s="32">
        <v>43</v>
      </c>
      <c r="E175" s="32">
        <v>1112.25</v>
      </c>
      <c r="F175" s="33">
        <f t="shared" si="18"/>
        <v>4.782675</v>
      </c>
      <c r="G175" s="32">
        <v>43</v>
      </c>
      <c r="H175" s="32">
        <v>1110.57</v>
      </c>
      <c r="I175" s="33">
        <f t="shared" si="19"/>
        <v>4.775451</v>
      </c>
      <c r="J175" s="32">
        <f t="shared" si="12"/>
        <v>0</v>
      </c>
      <c r="K175" s="45">
        <f t="shared" si="13"/>
        <v>-0.00722400000000079</v>
      </c>
      <c r="L175" s="32"/>
    </row>
    <row r="176" ht="15" spans="1:12">
      <c r="A176" s="32">
        <v>11</v>
      </c>
      <c r="B176" s="32" t="s">
        <v>73</v>
      </c>
      <c r="C176" s="32"/>
      <c r="D176" s="32"/>
      <c r="E176" s="32"/>
      <c r="F176" s="33">
        <f>SUM(F177:F181)</f>
        <v>1.167181</v>
      </c>
      <c r="G176" s="32"/>
      <c r="H176" s="32"/>
      <c r="I176" s="33">
        <f>SUM(I177:I181)</f>
        <v>1.164062</v>
      </c>
      <c r="J176" s="32">
        <f t="shared" si="12"/>
        <v>0</v>
      </c>
      <c r="K176" s="45">
        <f t="shared" si="13"/>
        <v>-0.00311900000000009</v>
      </c>
      <c r="L176" s="32"/>
    </row>
    <row r="177" ht="15" spans="1:12">
      <c r="A177" s="32">
        <v>11.1</v>
      </c>
      <c r="B177" s="32" t="s">
        <v>74</v>
      </c>
      <c r="C177" s="32" t="s">
        <v>25</v>
      </c>
      <c r="D177" s="32">
        <v>1</v>
      </c>
      <c r="E177" s="32">
        <v>1732.28</v>
      </c>
      <c r="F177" s="33">
        <f t="shared" si="18"/>
        <v>0.173228</v>
      </c>
      <c r="G177" s="32">
        <v>1</v>
      </c>
      <c r="H177" s="32">
        <v>1727.33</v>
      </c>
      <c r="I177" s="33">
        <f t="shared" si="19"/>
        <v>0.172733</v>
      </c>
      <c r="J177" s="32">
        <f t="shared" si="12"/>
        <v>0</v>
      </c>
      <c r="K177" s="45">
        <f t="shared" si="13"/>
        <v>-0.000494999999999995</v>
      </c>
      <c r="L177" s="32"/>
    </row>
    <row r="178" ht="15" spans="1:12">
      <c r="A178" s="32">
        <v>11.2</v>
      </c>
      <c r="B178" s="32" t="s">
        <v>75</v>
      </c>
      <c r="C178" s="32" t="s">
        <v>25</v>
      </c>
      <c r="D178" s="32">
        <v>1</v>
      </c>
      <c r="E178" s="32">
        <v>1224.55</v>
      </c>
      <c r="F178" s="33">
        <f t="shared" si="18"/>
        <v>0.122455</v>
      </c>
      <c r="G178" s="32">
        <v>1</v>
      </c>
      <c r="H178" s="32">
        <v>1221.07</v>
      </c>
      <c r="I178" s="33">
        <f t="shared" si="19"/>
        <v>0.122107</v>
      </c>
      <c r="J178" s="32">
        <f t="shared" si="12"/>
        <v>0</v>
      </c>
      <c r="K178" s="45">
        <f t="shared" si="13"/>
        <v>-0.000348000000000001</v>
      </c>
      <c r="L178" s="32"/>
    </row>
    <row r="179" ht="15" spans="1:12">
      <c r="A179" s="32">
        <v>11.3</v>
      </c>
      <c r="B179" s="32" t="s">
        <v>76</v>
      </c>
      <c r="C179" s="32" t="s">
        <v>25</v>
      </c>
      <c r="D179" s="32">
        <v>1</v>
      </c>
      <c r="E179" s="32">
        <v>5764.83</v>
      </c>
      <c r="F179" s="33">
        <f t="shared" si="18"/>
        <v>0.576483</v>
      </c>
      <c r="G179" s="32">
        <v>1</v>
      </c>
      <c r="H179" s="32">
        <v>5750.2</v>
      </c>
      <c r="I179" s="33">
        <f t="shared" si="19"/>
        <v>0.57502</v>
      </c>
      <c r="J179" s="32">
        <f t="shared" si="12"/>
        <v>0</v>
      </c>
      <c r="K179" s="45">
        <f t="shared" si="13"/>
        <v>-0.00146299999999999</v>
      </c>
      <c r="L179" s="32"/>
    </row>
    <row r="180" ht="15" spans="1:12">
      <c r="A180" s="32">
        <v>11.4</v>
      </c>
      <c r="B180" s="32" t="s">
        <v>77</v>
      </c>
      <c r="C180" s="32" t="s">
        <v>25</v>
      </c>
      <c r="D180" s="32">
        <v>3</v>
      </c>
      <c r="E180" s="32">
        <v>575.2</v>
      </c>
      <c r="F180" s="33">
        <f t="shared" si="18"/>
        <v>0.17256</v>
      </c>
      <c r="G180" s="32">
        <v>3</v>
      </c>
      <c r="H180" s="32">
        <v>573.65</v>
      </c>
      <c r="I180" s="33">
        <f t="shared" si="19"/>
        <v>0.172095</v>
      </c>
      <c r="J180" s="32">
        <f t="shared" si="12"/>
        <v>0</v>
      </c>
      <c r="K180" s="45">
        <f t="shared" si="13"/>
        <v>-0.000465000000000049</v>
      </c>
      <c r="L180" s="32"/>
    </row>
    <row r="181" ht="15" spans="1:12">
      <c r="A181" s="32">
        <v>11.5</v>
      </c>
      <c r="B181" s="32" t="s">
        <v>78</v>
      </c>
      <c r="C181" s="32" t="s">
        <v>25</v>
      </c>
      <c r="D181" s="32">
        <v>1</v>
      </c>
      <c r="E181" s="32">
        <v>1224.55</v>
      </c>
      <c r="F181" s="33">
        <f t="shared" si="18"/>
        <v>0.122455</v>
      </c>
      <c r="G181" s="32">
        <v>1</v>
      </c>
      <c r="H181" s="32">
        <v>1221.07</v>
      </c>
      <c r="I181" s="33">
        <f t="shared" si="19"/>
        <v>0.122107</v>
      </c>
      <c r="J181" s="32">
        <f t="shared" si="12"/>
        <v>0</v>
      </c>
      <c r="K181" s="45">
        <f t="shared" si="13"/>
        <v>-0.000348000000000001</v>
      </c>
      <c r="L181" s="32"/>
    </row>
    <row r="182" s="18" customFormat="1" ht="15" spans="1:12">
      <c r="A182" s="29" t="s">
        <v>79</v>
      </c>
      <c r="B182" s="29" t="s">
        <v>80</v>
      </c>
      <c r="C182" s="29"/>
      <c r="D182" s="29"/>
      <c r="E182" s="29"/>
      <c r="F182" s="33">
        <f>SUM(F183:F186)</f>
        <v>141.5294016</v>
      </c>
      <c r="G182" s="29"/>
      <c r="H182" s="29"/>
      <c r="I182" s="33">
        <f>SUM(I183:I186)</f>
        <v>125.662566</v>
      </c>
      <c r="J182" s="29">
        <f t="shared" si="12"/>
        <v>0</v>
      </c>
      <c r="K182" s="44">
        <f t="shared" si="13"/>
        <v>-15.8668356</v>
      </c>
      <c r="L182" s="29"/>
    </row>
    <row r="183" ht="15" spans="1:12">
      <c r="A183" s="32">
        <v>1</v>
      </c>
      <c r="B183" s="32" t="s">
        <v>114</v>
      </c>
      <c r="C183" s="32" t="s">
        <v>36</v>
      </c>
      <c r="D183" s="32">
        <v>2833.1</v>
      </c>
      <c r="E183" s="32">
        <v>340.86</v>
      </c>
      <c r="F183" s="33">
        <f t="shared" si="18"/>
        <v>96.5690466</v>
      </c>
      <c r="G183" s="32">
        <v>1665</v>
      </c>
      <c r="H183" s="32">
        <v>336.23</v>
      </c>
      <c r="I183" s="33">
        <f t="shared" si="19"/>
        <v>55.982295</v>
      </c>
      <c r="J183" s="32">
        <f t="shared" si="12"/>
        <v>-1168.1</v>
      </c>
      <c r="K183" s="45">
        <f t="shared" si="13"/>
        <v>-40.5867516</v>
      </c>
      <c r="L183" s="32"/>
    </row>
    <row r="184" ht="15" spans="1:12">
      <c r="A184" s="32">
        <v>2</v>
      </c>
      <c r="B184" s="32" t="s">
        <v>115</v>
      </c>
      <c r="C184" s="32" t="s">
        <v>36</v>
      </c>
      <c r="D184" s="32"/>
      <c r="E184" s="32"/>
      <c r="F184" s="33">
        <f t="shared" si="18"/>
        <v>0</v>
      </c>
      <c r="G184" s="32">
        <v>1300</v>
      </c>
      <c r="H184" s="32">
        <v>298.68</v>
      </c>
      <c r="I184" s="33">
        <f t="shared" si="19"/>
        <v>38.8284</v>
      </c>
      <c r="J184" s="32">
        <f t="shared" si="12"/>
        <v>1300</v>
      </c>
      <c r="K184" s="45">
        <f t="shared" si="13"/>
        <v>38.8284</v>
      </c>
      <c r="L184" s="32"/>
    </row>
    <row r="185" ht="15" spans="1:12">
      <c r="A185" s="32">
        <v>3</v>
      </c>
      <c r="B185" s="32" t="s">
        <v>81</v>
      </c>
      <c r="C185" s="32" t="s">
        <v>36</v>
      </c>
      <c r="D185" s="32">
        <v>1206</v>
      </c>
      <c r="E185" s="32">
        <v>351.05</v>
      </c>
      <c r="F185" s="33">
        <f t="shared" si="18"/>
        <v>42.33663</v>
      </c>
      <c r="G185" s="32">
        <v>954</v>
      </c>
      <c r="H185" s="32">
        <v>300.49</v>
      </c>
      <c r="I185" s="33">
        <f t="shared" si="19"/>
        <v>28.666746</v>
      </c>
      <c r="J185" s="32">
        <f t="shared" si="12"/>
        <v>-252</v>
      </c>
      <c r="K185" s="45">
        <f t="shared" si="13"/>
        <v>-13.669884</v>
      </c>
      <c r="L185" s="32"/>
    </row>
    <row r="186" ht="15" spans="1:12">
      <c r="A186" s="32">
        <v>4</v>
      </c>
      <c r="B186" s="32" t="s">
        <v>82</v>
      </c>
      <c r="C186" s="32" t="s">
        <v>36</v>
      </c>
      <c r="D186" s="32">
        <v>75</v>
      </c>
      <c r="E186" s="32">
        <v>349.83</v>
      </c>
      <c r="F186" s="33">
        <f t="shared" si="18"/>
        <v>2.623725</v>
      </c>
      <c r="G186" s="32">
        <v>75</v>
      </c>
      <c r="H186" s="32">
        <v>291.35</v>
      </c>
      <c r="I186" s="33">
        <f t="shared" si="19"/>
        <v>2.185125</v>
      </c>
      <c r="J186" s="32">
        <f t="shared" si="12"/>
        <v>0</v>
      </c>
      <c r="K186" s="45">
        <f t="shared" si="13"/>
        <v>-0.4386</v>
      </c>
      <c r="L186" s="32"/>
    </row>
    <row r="187" s="18" customFormat="1" ht="14.25" spans="1:12">
      <c r="A187" s="29" t="s">
        <v>83</v>
      </c>
      <c r="B187" s="29" t="s">
        <v>84</v>
      </c>
      <c r="C187" s="29" t="s">
        <v>85</v>
      </c>
      <c r="D187" s="29">
        <v>114.9</v>
      </c>
      <c r="E187" s="29">
        <v>1000</v>
      </c>
      <c r="F187" s="31">
        <f t="shared" si="18"/>
        <v>11.49</v>
      </c>
      <c r="G187" s="29"/>
      <c r="H187" s="29"/>
      <c r="I187" s="31"/>
      <c r="J187" s="29">
        <f t="shared" si="12"/>
        <v>-114.9</v>
      </c>
      <c r="K187" s="44">
        <f t="shared" si="13"/>
        <v>-11.49</v>
      </c>
      <c r="L187" s="29"/>
    </row>
    <row r="188" ht="14.25" spans="1:12">
      <c r="A188" s="29"/>
      <c r="B188" s="29" t="s">
        <v>116</v>
      </c>
      <c r="C188" s="29"/>
      <c r="D188" s="29"/>
      <c r="E188" s="29"/>
      <c r="F188" s="30">
        <f>SUM(F189,F195,F250,F253)</f>
        <v>596.785351</v>
      </c>
      <c r="G188" s="29"/>
      <c r="H188" s="29"/>
      <c r="I188" s="30">
        <f>SUM(I189,I195,I250,I253)</f>
        <v>436.790894</v>
      </c>
      <c r="J188" s="29">
        <f t="shared" si="12"/>
        <v>0</v>
      </c>
      <c r="K188" s="44">
        <f t="shared" si="13"/>
        <v>-159.994457</v>
      </c>
      <c r="L188" s="29"/>
    </row>
    <row r="189" ht="15" spans="1:12">
      <c r="A189" s="29" t="s">
        <v>15</v>
      </c>
      <c r="B189" s="29" t="s">
        <v>16</v>
      </c>
      <c r="C189" s="29"/>
      <c r="D189" s="29"/>
      <c r="E189" s="29"/>
      <c r="F189" s="33">
        <f>SUM(F190:F194)</f>
        <v>124.810224</v>
      </c>
      <c r="G189" s="29"/>
      <c r="H189" s="29"/>
      <c r="I189" s="33">
        <f>SUM(I190:I194)</f>
        <v>113.163</v>
      </c>
      <c r="J189" s="29">
        <f t="shared" si="12"/>
        <v>0</v>
      </c>
      <c r="K189" s="44">
        <f t="shared" si="13"/>
        <v>-11.647224</v>
      </c>
      <c r="L189" s="29"/>
    </row>
    <row r="190" ht="15" spans="1:12">
      <c r="A190" s="32">
        <v>1</v>
      </c>
      <c r="B190" s="32" t="s">
        <v>17</v>
      </c>
      <c r="C190" s="32" t="s">
        <v>18</v>
      </c>
      <c r="D190" s="32">
        <v>2490</v>
      </c>
      <c r="E190" s="32">
        <v>408.62</v>
      </c>
      <c r="F190" s="33">
        <f t="shared" ref="F190:F194" si="20">D190*E190/10000</f>
        <v>101.74638</v>
      </c>
      <c r="G190" s="32">
        <v>2490</v>
      </c>
      <c r="H190" s="32">
        <v>344.19</v>
      </c>
      <c r="I190" s="33">
        <f t="shared" ref="I190:I194" si="21">G190*H190/10000</f>
        <v>85.70331</v>
      </c>
      <c r="J190" s="32">
        <f t="shared" si="12"/>
        <v>0</v>
      </c>
      <c r="K190" s="45">
        <f t="shared" si="13"/>
        <v>-16.04307</v>
      </c>
      <c r="L190" s="32"/>
    </row>
    <row r="191" ht="15" spans="1:12">
      <c r="A191" s="32">
        <v>2</v>
      </c>
      <c r="B191" s="32" t="s">
        <v>19</v>
      </c>
      <c r="C191" s="32" t="s">
        <v>20</v>
      </c>
      <c r="D191" s="32"/>
      <c r="E191" s="32"/>
      <c r="F191" s="33"/>
      <c r="G191" s="32">
        <v>498</v>
      </c>
      <c r="H191" s="32">
        <v>88.27</v>
      </c>
      <c r="I191" s="33">
        <f t="shared" si="21"/>
        <v>4.395846</v>
      </c>
      <c r="J191" s="32">
        <f t="shared" si="12"/>
        <v>498</v>
      </c>
      <c r="K191" s="45">
        <f t="shared" si="13"/>
        <v>4.395846</v>
      </c>
      <c r="L191" s="32"/>
    </row>
    <row r="192" ht="15" spans="1:12">
      <c r="A192" s="32">
        <v>3</v>
      </c>
      <c r="B192" s="32" t="s">
        <v>21</v>
      </c>
      <c r="C192" s="32" t="s">
        <v>20</v>
      </c>
      <c r="D192" s="32">
        <v>50</v>
      </c>
      <c r="E192" s="32">
        <v>2717.52</v>
      </c>
      <c r="F192" s="33">
        <f t="shared" si="20"/>
        <v>13.5876</v>
      </c>
      <c r="G192" s="32">
        <v>50</v>
      </c>
      <c r="H192" s="32">
        <v>2717.52</v>
      </c>
      <c r="I192" s="33">
        <f t="shared" si="21"/>
        <v>13.5876</v>
      </c>
      <c r="J192" s="32">
        <f t="shared" si="12"/>
        <v>0</v>
      </c>
      <c r="K192" s="45">
        <f t="shared" si="13"/>
        <v>0</v>
      </c>
      <c r="L192" s="32"/>
    </row>
    <row r="193" ht="15" spans="1:12">
      <c r="A193" s="32">
        <v>4</v>
      </c>
      <c r="B193" s="32" t="s">
        <v>22</v>
      </c>
      <c r="C193" s="32" t="s">
        <v>23</v>
      </c>
      <c r="D193" s="32">
        <v>22</v>
      </c>
      <c r="E193" s="32">
        <v>2818.86</v>
      </c>
      <c r="F193" s="33">
        <f t="shared" si="20"/>
        <v>6.201492</v>
      </c>
      <c r="G193" s="32">
        <v>22</v>
      </c>
      <c r="H193" s="32">
        <v>2818.86</v>
      </c>
      <c r="I193" s="33">
        <f t="shared" si="21"/>
        <v>6.201492</v>
      </c>
      <c r="J193" s="32">
        <f t="shared" si="12"/>
        <v>0</v>
      </c>
      <c r="K193" s="45">
        <f t="shared" si="13"/>
        <v>0</v>
      </c>
      <c r="L193" s="32"/>
    </row>
    <row r="194" ht="15" spans="1:12">
      <c r="A194" s="32">
        <v>5</v>
      </c>
      <c r="B194" s="32" t="s">
        <v>24</v>
      </c>
      <c r="C194" s="32" t="s">
        <v>25</v>
      </c>
      <c r="D194" s="32">
        <v>312</v>
      </c>
      <c r="E194" s="32">
        <v>104.96</v>
      </c>
      <c r="F194" s="33">
        <f t="shared" si="20"/>
        <v>3.274752</v>
      </c>
      <c r="G194" s="32">
        <v>312</v>
      </c>
      <c r="H194" s="32">
        <v>104.96</v>
      </c>
      <c r="I194" s="33">
        <f t="shared" si="21"/>
        <v>3.274752</v>
      </c>
      <c r="J194" s="32">
        <f t="shared" si="12"/>
        <v>0</v>
      </c>
      <c r="K194" s="45">
        <f t="shared" si="13"/>
        <v>0</v>
      </c>
      <c r="L194" s="32"/>
    </row>
    <row r="195" ht="15" spans="1:12">
      <c r="A195" s="29" t="s">
        <v>28</v>
      </c>
      <c r="B195" s="29" t="s">
        <v>29</v>
      </c>
      <c r="C195" s="29"/>
      <c r="D195" s="29"/>
      <c r="E195" s="29"/>
      <c r="F195" s="33">
        <f>SUM(F196,F202,F217,F211,F225,F233:F237,F244)</f>
        <v>394.222722</v>
      </c>
      <c r="G195" s="29"/>
      <c r="H195" s="29"/>
      <c r="I195" s="33">
        <f>SUM(I196,I202,I217,I211,I225,I233:I237,I244)</f>
        <v>266.768385</v>
      </c>
      <c r="J195" s="29">
        <f t="shared" si="12"/>
        <v>0</v>
      </c>
      <c r="K195" s="44">
        <f t="shared" si="13"/>
        <v>-127.454337</v>
      </c>
      <c r="L195" s="29"/>
    </row>
    <row r="196" ht="15" spans="1:12">
      <c r="A196" s="32">
        <v>1</v>
      </c>
      <c r="B196" s="32" t="s">
        <v>30</v>
      </c>
      <c r="C196" s="32"/>
      <c r="D196" s="32"/>
      <c r="E196" s="32"/>
      <c r="F196" s="33">
        <f>SUM(F197:F201)</f>
        <v>82.646777</v>
      </c>
      <c r="G196" s="32"/>
      <c r="H196" s="32"/>
      <c r="I196" s="33">
        <f>SUM(I197:I201)</f>
        <v>79.934248</v>
      </c>
      <c r="J196" s="32">
        <f t="shared" si="12"/>
        <v>0</v>
      </c>
      <c r="K196" s="45">
        <f t="shared" si="13"/>
        <v>-2.712529</v>
      </c>
      <c r="L196" s="32"/>
    </row>
    <row r="197" ht="15" spans="1:12">
      <c r="A197" s="32">
        <v>1.1</v>
      </c>
      <c r="B197" s="32" t="s">
        <v>31</v>
      </c>
      <c r="C197" s="32" t="s">
        <v>23</v>
      </c>
      <c r="D197" s="32">
        <v>1</v>
      </c>
      <c r="E197" s="32">
        <v>279567.77</v>
      </c>
      <c r="F197" s="33">
        <f t="shared" ref="F197:F253" si="22">D197*E197/10000</f>
        <v>27.956777</v>
      </c>
      <c r="G197" s="32">
        <v>1</v>
      </c>
      <c r="H197" s="32">
        <v>278842.48</v>
      </c>
      <c r="I197" s="33">
        <f t="shared" ref="I197:I253" si="23">G197*H197/10000</f>
        <v>27.884248</v>
      </c>
      <c r="J197" s="32">
        <f t="shared" ref="J197:J260" si="24">G197-D197</f>
        <v>0</v>
      </c>
      <c r="K197" s="45">
        <f t="shared" ref="K197:K260" si="25">I197-F197</f>
        <v>-0.072529000000003</v>
      </c>
      <c r="L197" s="32"/>
    </row>
    <row r="198" ht="15" spans="1:12">
      <c r="A198" s="32">
        <v>1.2</v>
      </c>
      <c r="B198" s="32" t="s">
        <v>32</v>
      </c>
      <c r="C198" s="32" t="s">
        <v>33</v>
      </c>
      <c r="D198" s="32">
        <v>1</v>
      </c>
      <c r="E198" s="32">
        <v>362000</v>
      </c>
      <c r="F198" s="33">
        <f t="shared" si="22"/>
        <v>36.2</v>
      </c>
      <c r="G198" s="32">
        <v>1</v>
      </c>
      <c r="H198" s="32">
        <v>335600</v>
      </c>
      <c r="I198" s="33">
        <f t="shared" si="23"/>
        <v>33.56</v>
      </c>
      <c r="J198" s="32">
        <f t="shared" si="24"/>
        <v>0</v>
      </c>
      <c r="K198" s="45">
        <f t="shared" si="25"/>
        <v>-2.64</v>
      </c>
      <c r="L198" s="32"/>
    </row>
    <row r="199" ht="15" spans="1:12">
      <c r="A199" s="32">
        <v>1.3</v>
      </c>
      <c r="B199" s="32" t="s">
        <v>34</v>
      </c>
      <c r="C199" s="32" t="s">
        <v>33</v>
      </c>
      <c r="D199" s="32">
        <v>1</v>
      </c>
      <c r="E199" s="32">
        <v>14900</v>
      </c>
      <c r="F199" s="33">
        <f t="shared" si="22"/>
        <v>1.49</v>
      </c>
      <c r="G199" s="32">
        <v>1</v>
      </c>
      <c r="H199" s="32">
        <v>14900</v>
      </c>
      <c r="I199" s="33">
        <f t="shared" si="23"/>
        <v>1.49</v>
      </c>
      <c r="J199" s="32">
        <f t="shared" si="24"/>
        <v>0</v>
      </c>
      <c r="K199" s="45">
        <f t="shared" si="25"/>
        <v>0</v>
      </c>
      <c r="L199" s="32"/>
    </row>
    <row r="200" ht="15" spans="1:12">
      <c r="A200" s="32">
        <v>1.4</v>
      </c>
      <c r="B200" s="32" t="s">
        <v>35</v>
      </c>
      <c r="C200" s="32" t="s">
        <v>36</v>
      </c>
      <c r="D200" s="32">
        <v>40</v>
      </c>
      <c r="E200" s="32">
        <v>3000</v>
      </c>
      <c r="F200" s="33">
        <f t="shared" si="22"/>
        <v>12</v>
      </c>
      <c r="G200" s="32">
        <v>40</v>
      </c>
      <c r="H200" s="32">
        <v>3000</v>
      </c>
      <c r="I200" s="33">
        <f t="shared" si="23"/>
        <v>12</v>
      </c>
      <c r="J200" s="32">
        <f t="shared" si="24"/>
        <v>0</v>
      </c>
      <c r="K200" s="45">
        <f t="shared" si="25"/>
        <v>0</v>
      </c>
      <c r="L200" s="32"/>
    </row>
    <row r="201" ht="15" spans="1:12">
      <c r="A201" s="32">
        <v>1.5</v>
      </c>
      <c r="B201" s="32" t="s">
        <v>37</v>
      </c>
      <c r="C201" s="32" t="s">
        <v>33</v>
      </c>
      <c r="D201" s="32">
        <v>1</v>
      </c>
      <c r="E201" s="32">
        <v>50000</v>
      </c>
      <c r="F201" s="33">
        <f t="shared" si="22"/>
        <v>5</v>
      </c>
      <c r="G201" s="32">
        <v>1</v>
      </c>
      <c r="H201" s="32">
        <v>50000</v>
      </c>
      <c r="I201" s="33">
        <f t="shared" si="23"/>
        <v>5</v>
      </c>
      <c r="J201" s="32">
        <f t="shared" si="24"/>
        <v>0</v>
      </c>
      <c r="K201" s="45">
        <f t="shared" si="25"/>
        <v>0</v>
      </c>
      <c r="L201" s="32"/>
    </row>
    <row r="202" ht="15" spans="1:12">
      <c r="A202" s="32">
        <v>2</v>
      </c>
      <c r="B202" s="32" t="s">
        <v>38</v>
      </c>
      <c r="C202" s="32" t="s">
        <v>18</v>
      </c>
      <c r="D202" s="32">
        <v>3473</v>
      </c>
      <c r="E202" s="32"/>
      <c r="F202" s="33">
        <f>SUM(F203:F210)</f>
        <v>75.531389</v>
      </c>
      <c r="G202" s="32">
        <v>3498</v>
      </c>
      <c r="H202" s="32"/>
      <c r="I202" s="33">
        <f>SUM(I203:I210)</f>
        <v>85.848029</v>
      </c>
      <c r="J202" s="32">
        <f t="shared" si="24"/>
        <v>25</v>
      </c>
      <c r="K202" s="45">
        <f t="shared" si="25"/>
        <v>10.31664</v>
      </c>
      <c r="L202" s="32"/>
    </row>
    <row r="203" ht="15" spans="1:12">
      <c r="A203" s="32" t="s">
        <v>87</v>
      </c>
      <c r="B203" s="32" t="s">
        <v>39</v>
      </c>
      <c r="C203" s="32" t="s">
        <v>18</v>
      </c>
      <c r="D203" s="32">
        <v>206</v>
      </c>
      <c r="E203" s="32">
        <v>92.1</v>
      </c>
      <c r="F203" s="33">
        <f t="shared" si="22"/>
        <v>1.89726</v>
      </c>
      <c r="G203" s="32">
        <v>236</v>
      </c>
      <c r="H203" s="32">
        <v>91.85</v>
      </c>
      <c r="I203" s="33">
        <f t="shared" si="23"/>
        <v>2.16766</v>
      </c>
      <c r="J203" s="32">
        <f t="shared" si="24"/>
        <v>30</v>
      </c>
      <c r="K203" s="45">
        <f t="shared" si="25"/>
        <v>0.2704</v>
      </c>
      <c r="L203" s="32"/>
    </row>
    <row r="204" ht="15" spans="1:12">
      <c r="A204" s="32" t="s">
        <v>88</v>
      </c>
      <c r="B204" s="32" t="s">
        <v>40</v>
      </c>
      <c r="C204" s="32" t="s">
        <v>18</v>
      </c>
      <c r="D204" s="32">
        <v>406</v>
      </c>
      <c r="E204" s="32">
        <v>119.46</v>
      </c>
      <c r="F204" s="33">
        <f t="shared" si="22"/>
        <v>4.850076</v>
      </c>
      <c r="G204" s="32">
        <v>406</v>
      </c>
      <c r="H204" s="32">
        <v>119.14</v>
      </c>
      <c r="I204" s="33">
        <f t="shared" si="23"/>
        <v>4.837084</v>
      </c>
      <c r="J204" s="32">
        <f t="shared" si="24"/>
        <v>0</v>
      </c>
      <c r="K204" s="45">
        <f t="shared" si="25"/>
        <v>-0.0129919999999997</v>
      </c>
      <c r="L204" s="32"/>
    </row>
    <row r="205" ht="15" spans="1:12">
      <c r="A205" s="32" t="s">
        <v>89</v>
      </c>
      <c r="B205" s="32" t="s">
        <v>41</v>
      </c>
      <c r="C205" s="32" t="s">
        <v>18</v>
      </c>
      <c r="D205" s="32">
        <v>960</v>
      </c>
      <c r="E205" s="32">
        <v>142.32</v>
      </c>
      <c r="F205" s="33">
        <f t="shared" si="22"/>
        <v>13.66272</v>
      </c>
      <c r="G205" s="32">
        <v>373</v>
      </c>
      <c r="H205" s="32">
        <v>141.94</v>
      </c>
      <c r="I205" s="33">
        <f t="shared" si="23"/>
        <v>5.294362</v>
      </c>
      <c r="J205" s="32">
        <f t="shared" si="24"/>
        <v>-587</v>
      </c>
      <c r="K205" s="45">
        <f t="shared" si="25"/>
        <v>-8.368358</v>
      </c>
      <c r="L205" s="32"/>
    </row>
    <row r="206" ht="15" spans="1:12">
      <c r="A206" s="32" t="s">
        <v>90</v>
      </c>
      <c r="B206" s="32" t="s">
        <v>42</v>
      </c>
      <c r="C206" s="32" t="s">
        <v>18</v>
      </c>
      <c r="D206" s="32">
        <v>155</v>
      </c>
      <c r="E206" s="32">
        <v>171.12</v>
      </c>
      <c r="F206" s="33">
        <f t="shared" si="22"/>
        <v>2.65236</v>
      </c>
      <c r="G206" s="32">
        <v>155</v>
      </c>
      <c r="H206" s="32">
        <v>170.66</v>
      </c>
      <c r="I206" s="33">
        <f t="shared" si="23"/>
        <v>2.64523</v>
      </c>
      <c r="J206" s="32">
        <f t="shared" si="24"/>
        <v>0</v>
      </c>
      <c r="K206" s="45">
        <f t="shared" si="25"/>
        <v>-0.00713000000000052</v>
      </c>
      <c r="L206" s="32"/>
    </row>
    <row r="207" ht="15" spans="1:12">
      <c r="A207" s="32" t="s">
        <v>91</v>
      </c>
      <c r="B207" s="32" t="s">
        <v>43</v>
      </c>
      <c r="C207" s="32" t="s">
        <v>18</v>
      </c>
      <c r="D207" s="32">
        <v>780</v>
      </c>
      <c r="E207" s="32">
        <v>194.8</v>
      </c>
      <c r="F207" s="33">
        <f t="shared" si="22"/>
        <v>15.1944</v>
      </c>
      <c r="G207" s="32">
        <v>482</v>
      </c>
      <c r="H207" s="32">
        <v>194.27</v>
      </c>
      <c r="I207" s="33">
        <f t="shared" si="23"/>
        <v>9.363814</v>
      </c>
      <c r="J207" s="32">
        <f t="shared" si="24"/>
        <v>-298</v>
      </c>
      <c r="K207" s="45">
        <f t="shared" si="25"/>
        <v>-5.830586</v>
      </c>
      <c r="L207" s="32"/>
    </row>
    <row r="208" ht="15" spans="1:12">
      <c r="A208" s="32" t="s">
        <v>92</v>
      </c>
      <c r="B208" s="32" t="s">
        <v>93</v>
      </c>
      <c r="C208" s="32" t="s">
        <v>18</v>
      </c>
      <c r="D208" s="32"/>
      <c r="E208" s="32"/>
      <c r="F208" s="33"/>
      <c r="G208" s="32">
        <v>863</v>
      </c>
      <c r="H208" s="32">
        <v>274.26</v>
      </c>
      <c r="I208" s="33">
        <f t="shared" si="23"/>
        <v>23.668638</v>
      </c>
      <c r="J208" s="32">
        <f t="shared" si="24"/>
        <v>863</v>
      </c>
      <c r="K208" s="45">
        <f t="shared" si="25"/>
        <v>23.668638</v>
      </c>
      <c r="L208" s="32"/>
    </row>
    <row r="209" ht="15" spans="1:12">
      <c r="A209" s="32" t="s">
        <v>94</v>
      </c>
      <c r="B209" s="32" t="s">
        <v>44</v>
      </c>
      <c r="C209" s="32" t="s">
        <v>18</v>
      </c>
      <c r="D209" s="32">
        <v>427</v>
      </c>
      <c r="E209" s="32">
        <v>352.08</v>
      </c>
      <c r="F209" s="33">
        <f t="shared" si="22"/>
        <v>15.033816</v>
      </c>
      <c r="G209" s="32">
        <v>427</v>
      </c>
      <c r="H209" s="32">
        <v>351.11</v>
      </c>
      <c r="I209" s="33">
        <f t="shared" si="23"/>
        <v>14.992397</v>
      </c>
      <c r="J209" s="32">
        <f t="shared" si="24"/>
        <v>0</v>
      </c>
      <c r="K209" s="45">
        <f t="shared" si="25"/>
        <v>-0.0414189999999994</v>
      </c>
      <c r="L209" s="32"/>
    </row>
    <row r="210" ht="15" spans="1:12">
      <c r="A210" s="32" t="s">
        <v>95</v>
      </c>
      <c r="B210" s="32" t="s">
        <v>96</v>
      </c>
      <c r="C210" s="32" t="s">
        <v>18</v>
      </c>
      <c r="D210" s="32">
        <v>539</v>
      </c>
      <c r="E210" s="32">
        <v>412.63</v>
      </c>
      <c r="F210" s="33">
        <f t="shared" si="22"/>
        <v>22.240757</v>
      </c>
      <c r="G210" s="32">
        <v>556</v>
      </c>
      <c r="H210" s="32">
        <v>411.49</v>
      </c>
      <c r="I210" s="33">
        <f t="shared" si="23"/>
        <v>22.878844</v>
      </c>
      <c r="J210" s="32">
        <f t="shared" si="24"/>
        <v>17</v>
      </c>
      <c r="K210" s="45">
        <f t="shared" si="25"/>
        <v>0.638086999999999</v>
      </c>
      <c r="L210" s="32"/>
    </row>
    <row r="211" ht="15" spans="1:12">
      <c r="A211" s="32">
        <v>3</v>
      </c>
      <c r="B211" s="32" t="s">
        <v>45</v>
      </c>
      <c r="C211" s="32" t="s">
        <v>18</v>
      </c>
      <c r="D211" s="32">
        <v>83</v>
      </c>
      <c r="E211" s="32"/>
      <c r="F211" s="33">
        <f>SUM(F212:F216)</f>
        <v>33.185</v>
      </c>
      <c r="G211" s="32">
        <v>177</v>
      </c>
      <c r="H211" s="32"/>
      <c r="I211" s="33">
        <f>SUM(I212:I216)</f>
        <v>38.58</v>
      </c>
      <c r="J211" s="32">
        <f t="shared" si="24"/>
        <v>94</v>
      </c>
      <c r="K211" s="45">
        <f t="shared" si="25"/>
        <v>5.395</v>
      </c>
      <c r="L211" s="32"/>
    </row>
    <row r="212" ht="15" spans="1:12">
      <c r="A212" s="32">
        <v>3.1</v>
      </c>
      <c r="B212" s="32" t="s">
        <v>117</v>
      </c>
      <c r="C212" s="32" t="s">
        <v>18</v>
      </c>
      <c r="D212" s="32">
        <v>28</v>
      </c>
      <c r="E212" s="32">
        <v>1200</v>
      </c>
      <c r="F212" s="33">
        <f t="shared" si="22"/>
        <v>3.36</v>
      </c>
      <c r="G212" s="32">
        <v>28</v>
      </c>
      <c r="H212" s="32">
        <v>1200</v>
      </c>
      <c r="I212" s="33">
        <f t="shared" si="23"/>
        <v>3.36</v>
      </c>
      <c r="J212" s="32">
        <f t="shared" si="24"/>
        <v>0</v>
      </c>
      <c r="K212" s="45">
        <f t="shared" si="25"/>
        <v>0</v>
      </c>
      <c r="L212" s="32"/>
    </row>
    <row r="213" ht="15" spans="1:12">
      <c r="A213" s="32">
        <v>3.2</v>
      </c>
      <c r="B213" s="32" t="s">
        <v>98</v>
      </c>
      <c r="C213" s="32" t="s">
        <v>18</v>
      </c>
      <c r="D213" s="32">
        <v>55</v>
      </c>
      <c r="E213" s="32">
        <v>1450</v>
      </c>
      <c r="F213" s="33">
        <f t="shared" si="22"/>
        <v>7.975</v>
      </c>
      <c r="G213" s="32">
        <v>0</v>
      </c>
      <c r="H213" s="32">
        <v>1450</v>
      </c>
      <c r="I213" s="33">
        <f t="shared" si="23"/>
        <v>0</v>
      </c>
      <c r="J213" s="32">
        <f t="shared" si="24"/>
        <v>-55</v>
      </c>
      <c r="K213" s="45">
        <f t="shared" si="25"/>
        <v>-7.975</v>
      </c>
      <c r="L213" s="32"/>
    </row>
    <row r="214" ht="15" spans="1:12">
      <c r="A214" s="32">
        <v>3.3</v>
      </c>
      <c r="B214" s="32" t="s">
        <v>100</v>
      </c>
      <c r="C214" s="32" t="s">
        <v>18</v>
      </c>
      <c r="D214" s="32"/>
      <c r="E214" s="32"/>
      <c r="F214" s="33"/>
      <c r="G214" s="32">
        <v>55</v>
      </c>
      <c r="H214" s="32">
        <v>2100</v>
      </c>
      <c r="I214" s="33">
        <f t="shared" si="23"/>
        <v>11.55</v>
      </c>
      <c r="J214" s="32">
        <f t="shared" si="24"/>
        <v>55</v>
      </c>
      <c r="K214" s="45">
        <f t="shared" si="25"/>
        <v>11.55</v>
      </c>
      <c r="L214" s="32"/>
    </row>
    <row r="215" ht="15" spans="1:12">
      <c r="A215" s="32">
        <v>3.4</v>
      </c>
      <c r="B215" s="32" t="s">
        <v>47</v>
      </c>
      <c r="C215" s="32" t="s">
        <v>18</v>
      </c>
      <c r="D215" s="32">
        <v>28</v>
      </c>
      <c r="E215" s="32">
        <v>2325</v>
      </c>
      <c r="F215" s="33">
        <f t="shared" si="22"/>
        <v>6.51</v>
      </c>
      <c r="G215" s="32">
        <v>28</v>
      </c>
      <c r="H215" s="32">
        <v>2325</v>
      </c>
      <c r="I215" s="33">
        <f t="shared" si="23"/>
        <v>6.51</v>
      </c>
      <c r="J215" s="32">
        <f t="shared" si="24"/>
        <v>0</v>
      </c>
      <c r="K215" s="45">
        <f t="shared" si="25"/>
        <v>0</v>
      </c>
      <c r="L215" s="32"/>
    </row>
    <row r="216" ht="15" spans="1:12">
      <c r="A216" s="32">
        <v>3.5</v>
      </c>
      <c r="B216" s="32" t="s">
        <v>101</v>
      </c>
      <c r="C216" s="32" t="s">
        <v>18</v>
      </c>
      <c r="D216" s="32">
        <v>59</v>
      </c>
      <c r="E216" s="32">
        <v>2600</v>
      </c>
      <c r="F216" s="33">
        <f t="shared" si="22"/>
        <v>15.34</v>
      </c>
      <c r="G216" s="32">
        <v>66</v>
      </c>
      <c r="H216" s="32">
        <v>2600</v>
      </c>
      <c r="I216" s="33">
        <f t="shared" si="23"/>
        <v>17.16</v>
      </c>
      <c r="J216" s="32">
        <f t="shared" si="24"/>
        <v>7</v>
      </c>
      <c r="K216" s="45">
        <f t="shared" si="25"/>
        <v>1.82</v>
      </c>
      <c r="L216" s="32"/>
    </row>
    <row r="217" ht="15" spans="1:12">
      <c r="A217" s="32">
        <v>4</v>
      </c>
      <c r="B217" s="32" t="s">
        <v>48</v>
      </c>
      <c r="C217" s="32" t="s">
        <v>23</v>
      </c>
      <c r="D217" s="32">
        <v>17</v>
      </c>
      <c r="E217" s="32"/>
      <c r="F217" s="33">
        <f>SUM(F218:F224)</f>
        <v>3.62</v>
      </c>
      <c r="G217" s="32">
        <v>17</v>
      </c>
      <c r="H217" s="32"/>
      <c r="I217" s="33">
        <f>SUM(I218:I224)</f>
        <v>3.95</v>
      </c>
      <c r="J217" s="32">
        <f t="shared" si="24"/>
        <v>0</v>
      </c>
      <c r="K217" s="45">
        <f t="shared" si="25"/>
        <v>0.33</v>
      </c>
      <c r="L217" s="32"/>
    </row>
    <row r="218" ht="15" spans="1:12">
      <c r="A218" s="32" t="s">
        <v>102</v>
      </c>
      <c r="B218" s="32" t="s">
        <v>49</v>
      </c>
      <c r="C218" s="32" t="s">
        <v>23</v>
      </c>
      <c r="D218" s="32">
        <v>3</v>
      </c>
      <c r="E218" s="32">
        <v>1600</v>
      </c>
      <c r="F218" s="33">
        <f t="shared" si="22"/>
        <v>0.48</v>
      </c>
      <c r="G218" s="32">
        <v>3</v>
      </c>
      <c r="H218" s="32">
        <v>1600</v>
      </c>
      <c r="I218" s="33">
        <f t="shared" si="23"/>
        <v>0.48</v>
      </c>
      <c r="J218" s="32">
        <f t="shared" si="24"/>
        <v>0</v>
      </c>
      <c r="K218" s="45">
        <f t="shared" si="25"/>
        <v>0</v>
      </c>
      <c r="L218" s="32"/>
    </row>
    <row r="219" ht="15" spans="1:12">
      <c r="A219" s="32" t="s">
        <v>103</v>
      </c>
      <c r="B219" s="32" t="s">
        <v>50</v>
      </c>
      <c r="C219" s="32" t="s">
        <v>23</v>
      </c>
      <c r="D219" s="32">
        <v>3</v>
      </c>
      <c r="E219" s="32">
        <v>1700</v>
      </c>
      <c r="F219" s="33">
        <f t="shared" si="22"/>
        <v>0.51</v>
      </c>
      <c r="G219" s="32">
        <v>3</v>
      </c>
      <c r="H219" s="32">
        <v>1700</v>
      </c>
      <c r="I219" s="33">
        <f t="shared" si="23"/>
        <v>0.51</v>
      </c>
      <c r="J219" s="32">
        <f t="shared" si="24"/>
        <v>0</v>
      </c>
      <c r="K219" s="45">
        <f t="shared" si="25"/>
        <v>0</v>
      </c>
      <c r="L219" s="32"/>
    </row>
    <row r="220" ht="15" spans="1:12">
      <c r="A220" s="32" t="s">
        <v>104</v>
      </c>
      <c r="B220" s="32" t="s">
        <v>51</v>
      </c>
      <c r="C220" s="32" t="s">
        <v>23</v>
      </c>
      <c r="D220" s="32">
        <v>6</v>
      </c>
      <c r="E220" s="32">
        <v>2100</v>
      </c>
      <c r="F220" s="33">
        <f t="shared" si="22"/>
        <v>1.26</v>
      </c>
      <c r="G220" s="32">
        <v>3</v>
      </c>
      <c r="H220" s="32">
        <v>2100</v>
      </c>
      <c r="I220" s="33">
        <f t="shared" si="23"/>
        <v>0.63</v>
      </c>
      <c r="J220" s="32">
        <f t="shared" si="24"/>
        <v>-3</v>
      </c>
      <c r="K220" s="45">
        <f t="shared" si="25"/>
        <v>-0.63</v>
      </c>
      <c r="L220" s="32"/>
    </row>
    <row r="221" ht="15" spans="1:12">
      <c r="A221" s="32" t="s">
        <v>105</v>
      </c>
      <c r="B221" s="32" t="s">
        <v>52</v>
      </c>
      <c r="C221" s="32" t="s">
        <v>23</v>
      </c>
      <c r="D221" s="32">
        <v>1</v>
      </c>
      <c r="E221" s="32">
        <v>2400</v>
      </c>
      <c r="F221" s="33">
        <f t="shared" si="22"/>
        <v>0.24</v>
      </c>
      <c r="G221" s="32">
        <v>1</v>
      </c>
      <c r="H221" s="32">
        <v>2400</v>
      </c>
      <c r="I221" s="33">
        <f t="shared" si="23"/>
        <v>0.24</v>
      </c>
      <c r="J221" s="32">
        <f t="shared" si="24"/>
        <v>0</v>
      </c>
      <c r="K221" s="45">
        <f t="shared" si="25"/>
        <v>0</v>
      </c>
      <c r="L221" s="32"/>
    </row>
    <row r="222" ht="15" spans="1:12">
      <c r="A222" s="32" t="s">
        <v>106</v>
      </c>
      <c r="B222" s="32" t="s">
        <v>53</v>
      </c>
      <c r="C222" s="32" t="s">
        <v>23</v>
      </c>
      <c r="D222" s="32">
        <v>3</v>
      </c>
      <c r="E222" s="32">
        <v>2600</v>
      </c>
      <c r="F222" s="33">
        <f t="shared" si="22"/>
        <v>0.78</v>
      </c>
      <c r="G222" s="32">
        <v>3</v>
      </c>
      <c r="H222" s="32">
        <v>2600</v>
      </c>
      <c r="I222" s="33">
        <f t="shared" si="23"/>
        <v>0.78</v>
      </c>
      <c r="J222" s="32">
        <f t="shared" si="24"/>
        <v>0</v>
      </c>
      <c r="K222" s="45">
        <f t="shared" si="25"/>
        <v>0</v>
      </c>
      <c r="L222" s="32"/>
    </row>
    <row r="223" ht="15" spans="1:12">
      <c r="A223" s="32" t="s">
        <v>107</v>
      </c>
      <c r="B223" s="32" t="s">
        <v>108</v>
      </c>
      <c r="C223" s="32" t="s">
        <v>23</v>
      </c>
      <c r="D223" s="32"/>
      <c r="E223" s="32"/>
      <c r="F223" s="33"/>
      <c r="G223" s="32">
        <v>3</v>
      </c>
      <c r="H223" s="32">
        <v>3200</v>
      </c>
      <c r="I223" s="33">
        <f t="shared" si="23"/>
        <v>0.96</v>
      </c>
      <c r="J223" s="32">
        <f t="shared" si="24"/>
        <v>3</v>
      </c>
      <c r="K223" s="45">
        <f t="shared" si="25"/>
        <v>0.96</v>
      </c>
      <c r="L223" s="32"/>
    </row>
    <row r="224" ht="15" spans="1:12">
      <c r="A224" s="32" t="s">
        <v>109</v>
      </c>
      <c r="B224" s="32" t="s">
        <v>54</v>
      </c>
      <c r="C224" s="32" t="s">
        <v>23</v>
      </c>
      <c r="D224" s="32">
        <v>1</v>
      </c>
      <c r="E224" s="32">
        <v>3500</v>
      </c>
      <c r="F224" s="33">
        <f t="shared" si="22"/>
        <v>0.35</v>
      </c>
      <c r="G224" s="32">
        <v>1</v>
      </c>
      <c r="H224" s="32">
        <v>3500</v>
      </c>
      <c r="I224" s="33">
        <f t="shared" si="23"/>
        <v>0.35</v>
      </c>
      <c r="J224" s="32">
        <f t="shared" si="24"/>
        <v>0</v>
      </c>
      <c r="K224" s="45">
        <f t="shared" si="25"/>
        <v>0</v>
      </c>
      <c r="L224" s="32"/>
    </row>
    <row r="225" ht="15" spans="1:12">
      <c r="A225" s="32">
        <v>5</v>
      </c>
      <c r="B225" s="32" t="s">
        <v>55</v>
      </c>
      <c r="C225" s="32" t="s">
        <v>23</v>
      </c>
      <c r="D225" s="32">
        <v>16</v>
      </c>
      <c r="E225" s="32"/>
      <c r="F225" s="33">
        <f>SUM(F226:F232)</f>
        <v>9.71</v>
      </c>
      <c r="G225" s="32">
        <v>17</v>
      </c>
      <c r="H225" s="32"/>
      <c r="I225" s="33">
        <f>SUM(I226:I232)</f>
        <v>10.22</v>
      </c>
      <c r="J225" s="32">
        <f t="shared" si="24"/>
        <v>1</v>
      </c>
      <c r="K225" s="45">
        <f t="shared" si="25"/>
        <v>0.51</v>
      </c>
      <c r="L225" s="32"/>
    </row>
    <row r="226" ht="15" spans="1:12">
      <c r="A226" s="32">
        <v>5.1</v>
      </c>
      <c r="B226" s="32" t="s">
        <v>56</v>
      </c>
      <c r="C226" s="32" t="s">
        <v>23</v>
      </c>
      <c r="D226" s="32">
        <v>3</v>
      </c>
      <c r="E226" s="32">
        <v>4000</v>
      </c>
      <c r="F226" s="33">
        <f t="shared" si="22"/>
        <v>1.2</v>
      </c>
      <c r="G226" s="32">
        <v>3</v>
      </c>
      <c r="H226" s="32">
        <v>4000</v>
      </c>
      <c r="I226" s="33">
        <f t="shared" si="23"/>
        <v>1.2</v>
      </c>
      <c r="J226" s="32">
        <f t="shared" si="24"/>
        <v>0</v>
      </c>
      <c r="K226" s="45">
        <f t="shared" si="25"/>
        <v>0</v>
      </c>
      <c r="L226" s="32"/>
    </row>
    <row r="227" ht="15" spans="1:12">
      <c r="A227" s="32">
        <v>5.2</v>
      </c>
      <c r="B227" s="32" t="s">
        <v>57</v>
      </c>
      <c r="C227" s="32" t="s">
        <v>23</v>
      </c>
      <c r="D227" s="32">
        <v>3</v>
      </c>
      <c r="E227" s="32">
        <v>5000</v>
      </c>
      <c r="F227" s="33">
        <f t="shared" si="22"/>
        <v>1.5</v>
      </c>
      <c r="G227" s="32">
        <v>3</v>
      </c>
      <c r="H227" s="32">
        <v>5000</v>
      </c>
      <c r="I227" s="33">
        <f t="shared" si="23"/>
        <v>1.5</v>
      </c>
      <c r="J227" s="32">
        <f t="shared" si="24"/>
        <v>0</v>
      </c>
      <c r="K227" s="45">
        <f t="shared" si="25"/>
        <v>0</v>
      </c>
      <c r="L227" s="32"/>
    </row>
    <row r="228" ht="15" spans="1:12">
      <c r="A228" s="32">
        <v>5.3</v>
      </c>
      <c r="B228" s="32" t="s">
        <v>58</v>
      </c>
      <c r="C228" s="32" t="s">
        <v>23</v>
      </c>
      <c r="D228" s="32">
        <v>6</v>
      </c>
      <c r="E228" s="32">
        <v>5800</v>
      </c>
      <c r="F228" s="33">
        <f t="shared" si="22"/>
        <v>3.48</v>
      </c>
      <c r="G228" s="32">
        <v>3</v>
      </c>
      <c r="H228" s="32">
        <v>5800</v>
      </c>
      <c r="I228" s="33">
        <f t="shared" si="23"/>
        <v>1.74</v>
      </c>
      <c r="J228" s="32">
        <f t="shared" si="24"/>
        <v>-3</v>
      </c>
      <c r="K228" s="45">
        <f t="shared" si="25"/>
        <v>-1.74</v>
      </c>
      <c r="L228" s="32"/>
    </row>
    <row r="229" ht="15" spans="1:12">
      <c r="A229" s="32">
        <v>5.4</v>
      </c>
      <c r="B229" s="32" t="s">
        <v>59</v>
      </c>
      <c r="C229" s="32" t="s">
        <v>23</v>
      </c>
      <c r="D229" s="32">
        <v>1</v>
      </c>
      <c r="E229" s="32">
        <v>6300</v>
      </c>
      <c r="F229" s="33">
        <f t="shared" si="22"/>
        <v>0.63</v>
      </c>
      <c r="G229" s="32">
        <v>1</v>
      </c>
      <c r="H229" s="32">
        <v>6300</v>
      </c>
      <c r="I229" s="33">
        <f t="shared" si="23"/>
        <v>0.63</v>
      </c>
      <c r="J229" s="32">
        <f t="shared" si="24"/>
        <v>0</v>
      </c>
      <c r="K229" s="45">
        <f t="shared" si="25"/>
        <v>0</v>
      </c>
      <c r="L229" s="32"/>
    </row>
    <row r="230" ht="15" spans="1:12">
      <c r="A230" s="32">
        <v>5.5</v>
      </c>
      <c r="B230" s="32" t="s">
        <v>60</v>
      </c>
      <c r="C230" s="32" t="s">
        <v>23</v>
      </c>
      <c r="D230" s="32">
        <v>3</v>
      </c>
      <c r="E230" s="32">
        <v>7000</v>
      </c>
      <c r="F230" s="33">
        <f t="shared" si="22"/>
        <v>2.1</v>
      </c>
      <c r="G230" s="32">
        <v>3</v>
      </c>
      <c r="H230" s="32">
        <v>7000</v>
      </c>
      <c r="I230" s="33">
        <f t="shared" si="23"/>
        <v>2.1</v>
      </c>
      <c r="J230" s="32">
        <f t="shared" si="24"/>
        <v>0</v>
      </c>
      <c r="K230" s="45">
        <f t="shared" si="25"/>
        <v>0</v>
      </c>
      <c r="L230" s="32"/>
    </row>
    <row r="231" ht="15" spans="1:12">
      <c r="A231" s="32">
        <v>5.6</v>
      </c>
      <c r="B231" s="32" t="s">
        <v>110</v>
      </c>
      <c r="C231" s="32" t="s">
        <v>23</v>
      </c>
      <c r="D231" s="32"/>
      <c r="E231" s="32"/>
      <c r="F231" s="33"/>
      <c r="G231" s="32">
        <v>3</v>
      </c>
      <c r="H231" s="32">
        <v>7500</v>
      </c>
      <c r="I231" s="33">
        <f t="shared" si="23"/>
        <v>2.25</v>
      </c>
      <c r="J231" s="32">
        <f t="shared" si="24"/>
        <v>3</v>
      </c>
      <c r="K231" s="45">
        <f t="shared" si="25"/>
        <v>2.25</v>
      </c>
      <c r="L231" s="32"/>
    </row>
    <row r="232" ht="15" spans="1:12">
      <c r="A232" s="32">
        <v>5.7</v>
      </c>
      <c r="B232" s="32" t="s">
        <v>61</v>
      </c>
      <c r="C232" s="32" t="s">
        <v>23</v>
      </c>
      <c r="D232" s="32">
        <v>1</v>
      </c>
      <c r="E232" s="32">
        <v>8000</v>
      </c>
      <c r="F232" s="33">
        <f t="shared" si="22"/>
        <v>0.8</v>
      </c>
      <c r="G232" s="32">
        <v>1</v>
      </c>
      <c r="H232" s="32">
        <v>8000</v>
      </c>
      <c r="I232" s="33">
        <f t="shared" si="23"/>
        <v>0.8</v>
      </c>
      <c r="J232" s="32">
        <f t="shared" si="24"/>
        <v>0</v>
      </c>
      <c r="K232" s="45">
        <f t="shared" si="25"/>
        <v>0</v>
      </c>
      <c r="L232" s="32"/>
    </row>
    <row r="233" ht="15" spans="1:12">
      <c r="A233" s="32">
        <v>6</v>
      </c>
      <c r="B233" s="32" t="s">
        <v>62</v>
      </c>
      <c r="C233" s="32" t="s">
        <v>25</v>
      </c>
      <c r="D233" s="32">
        <v>162</v>
      </c>
      <c r="E233" s="32">
        <v>280</v>
      </c>
      <c r="F233" s="33">
        <f t="shared" si="22"/>
        <v>4.536</v>
      </c>
      <c r="G233" s="32">
        <v>164</v>
      </c>
      <c r="H233" s="32">
        <v>780</v>
      </c>
      <c r="I233" s="33">
        <f t="shared" si="23"/>
        <v>12.792</v>
      </c>
      <c r="J233" s="32">
        <f t="shared" si="24"/>
        <v>2</v>
      </c>
      <c r="K233" s="45">
        <f t="shared" si="25"/>
        <v>8.256</v>
      </c>
      <c r="L233" s="32"/>
    </row>
    <row r="234" ht="15" spans="1:12">
      <c r="A234" s="32">
        <v>7</v>
      </c>
      <c r="B234" s="32" t="s">
        <v>63</v>
      </c>
      <c r="C234" s="32" t="s">
        <v>25</v>
      </c>
      <c r="D234" s="32">
        <v>4</v>
      </c>
      <c r="E234" s="32">
        <v>5600</v>
      </c>
      <c r="F234" s="33">
        <f t="shared" si="22"/>
        <v>2.24</v>
      </c>
      <c r="G234" s="32">
        <v>7</v>
      </c>
      <c r="H234" s="32">
        <v>2000</v>
      </c>
      <c r="I234" s="33">
        <f t="shared" si="23"/>
        <v>1.4</v>
      </c>
      <c r="J234" s="32">
        <f t="shared" si="24"/>
        <v>3</v>
      </c>
      <c r="K234" s="45">
        <f t="shared" si="25"/>
        <v>-0.84</v>
      </c>
      <c r="L234" s="32"/>
    </row>
    <row r="235" ht="15" spans="1:12">
      <c r="A235" s="32">
        <v>8</v>
      </c>
      <c r="B235" s="32" t="s">
        <v>64</v>
      </c>
      <c r="C235" s="32" t="s">
        <v>18</v>
      </c>
      <c r="D235" s="32">
        <v>42</v>
      </c>
      <c r="E235" s="32">
        <v>850</v>
      </c>
      <c r="F235" s="33">
        <f t="shared" si="22"/>
        <v>3.57</v>
      </c>
      <c r="G235" s="32">
        <v>42</v>
      </c>
      <c r="H235" s="32">
        <v>850</v>
      </c>
      <c r="I235" s="33">
        <f t="shared" si="23"/>
        <v>3.57</v>
      </c>
      <c r="J235" s="32">
        <f t="shared" si="24"/>
        <v>0</v>
      </c>
      <c r="K235" s="45">
        <f t="shared" si="25"/>
        <v>0</v>
      </c>
      <c r="L235" s="32"/>
    </row>
    <row r="236" ht="15" spans="1:12">
      <c r="A236" s="32">
        <v>9</v>
      </c>
      <c r="B236" s="32" t="s">
        <v>65</v>
      </c>
      <c r="C236" s="32" t="s">
        <v>66</v>
      </c>
      <c r="D236" s="32">
        <v>18</v>
      </c>
      <c r="E236" s="32">
        <v>30000</v>
      </c>
      <c r="F236" s="33">
        <f t="shared" si="22"/>
        <v>54</v>
      </c>
      <c r="G236" s="32">
        <v>21</v>
      </c>
      <c r="H236" s="32">
        <v>6000</v>
      </c>
      <c r="I236" s="33">
        <f t="shared" si="23"/>
        <v>12.6</v>
      </c>
      <c r="J236" s="32">
        <f t="shared" si="24"/>
        <v>3</v>
      </c>
      <c r="K236" s="45">
        <f t="shared" si="25"/>
        <v>-41.4</v>
      </c>
      <c r="L236" s="32"/>
    </row>
    <row r="237" ht="15" spans="1:12">
      <c r="A237" s="32">
        <v>10</v>
      </c>
      <c r="B237" s="32" t="s">
        <v>67</v>
      </c>
      <c r="C237" s="32" t="s">
        <v>18</v>
      </c>
      <c r="D237" s="32">
        <v>900</v>
      </c>
      <c r="E237" s="32"/>
      <c r="F237" s="34">
        <f>SUM(F238:F243)</f>
        <v>124.016375</v>
      </c>
      <c r="G237" s="32">
        <v>290</v>
      </c>
      <c r="H237" s="32"/>
      <c r="I237" s="34">
        <f>SUM(I238:I243)</f>
        <v>16.480586</v>
      </c>
      <c r="J237" s="32">
        <f t="shared" si="24"/>
        <v>-610</v>
      </c>
      <c r="K237" s="45">
        <f t="shared" si="25"/>
        <v>-107.535789</v>
      </c>
      <c r="L237" s="32"/>
    </row>
    <row r="238" ht="15" spans="1:12">
      <c r="A238" s="32">
        <v>10.1</v>
      </c>
      <c r="B238" s="32" t="s">
        <v>68</v>
      </c>
      <c r="C238" s="32" t="s">
        <v>18</v>
      </c>
      <c r="D238" s="32">
        <v>200</v>
      </c>
      <c r="E238" s="32">
        <v>1536.26</v>
      </c>
      <c r="F238" s="33">
        <f t="shared" si="22"/>
        <v>30.7252</v>
      </c>
      <c r="G238" s="32"/>
      <c r="H238" s="32"/>
      <c r="I238" s="33"/>
      <c r="J238" s="32">
        <f t="shared" si="24"/>
        <v>-200</v>
      </c>
      <c r="K238" s="45">
        <f t="shared" si="25"/>
        <v>-30.7252</v>
      </c>
      <c r="L238" s="32"/>
    </row>
    <row r="239" ht="15" spans="1:12">
      <c r="A239" s="32">
        <v>10.2</v>
      </c>
      <c r="B239" s="32" t="s">
        <v>69</v>
      </c>
      <c r="C239" s="32" t="s">
        <v>18</v>
      </c>
      <c r="D239" s="32">
        <v>300</v>
      </c>
      <c r="E239" s="32">
        <v>1234.19</v>
      </c>
      <c r="F239" s="33">
        <f t="shared" si="22"/>
        <v>37.0257</v>
      </c>
      <c r="G239" s="32">
        <v>30</v>
      </c>
      <c r="H239" s="32">
        <v>1236.33</v>
      </c>
      <c r="I239" s="33">
        <f t="shared" si="23"/>
        <v>3.70899</v>
      </c>
      <c r="J239" s="32">
        <f t="shared" si="24"/>
        <v>-270</v>
      </c>
      <c r="K239" s="45">
        <f t="shared" si="25"/>
        <v>-33.31671</v>
      </c>
      <c r="L239" s="32"/>
    </row>
    <row r="240" ht="15" spans="1:12">
      <c r="A240" s="32">
        <v>10.3</v>
      </c>
      <c r="B240" s="32" t="s">
        <v>111</v>
      </c>
      <c r="C240" s="32" t="s">
        <v>18</v>
      </c>
      <c r="D240" s="32">
        <v>400</v>
      </c>
      <c r="E240" s="32">
        <v>1198.09</v>
      </c>
      <c r="F240" s="33">
        <f t="shared" si="22"/>
        <v>47.9236</v>
      </c>
      <c r="G240" s="32"/>
      <c r="H240" s="32"/>
      <c r="I240" s="33"/>
      <c r="J240" s="32">
        <f t="shared" si="24"/>
        <v>-400</v>
      </c>
      <c r="K240" s="45">
        <f t="shared" si="25"/>
        <v>-47.9236</v>
      </c>
      <c r="L240" s="32"/>
    </row>
    <row r="241" ht="15" spans="1:12">
      <c r="A241" s="32">
        <v>10.4</v>
      </c>
      <c r="B241" s="32" t="s">
        <v>70</v>
      </c>
      <c r="C241" s="32" t="s">
        <v>18</v>
      </c>
      <c r="D241" s="32"/>
      <c r="E241" s="32"/>
      <c r="F241" s="33">
        <f t="shared" si="22"/>
        <v>0</v>
      </c>
      <c r="G241" s="32">
        <v>15</v>
      </c>
      <c r="H241" s="32">
        <v>605.26</v>
      </c>
      <c r="I241" s="33">
        <f t="shared" si="23"/>
        <v>0.90789</v>
      </c>
      <c r="J241" s="32">
        <f t="shared" si="24"/>
        <v>15</v>
      </c>
      <c r="K241" s="45">
        <f t="shared" si="25"/>
        <v>0.90789</v>
      </c>
      <c r="L241" s="32"/>
    </row>
    <row r="242" ht="15" spans="1:12">
      <c r="A242" s="32">
        <v>10.5</v>
      </c>
      <c r="B242" s="32" t="s">
        <v>71</v>
      </c>
      <c r="C242" s="32" t="s">
        <v>18</v>
      </c>
      <c r="D242" s="32"/>
      <c r="E242" s="32"/>
      <c r="F242" s="33">
        <f t="shared" si="22"/>
        <v>0</v>
      </c>
      <c r="G242" s="32">
        <v>245</v>
      </c>
      <c r="H242" s="32">
        <v>402.64</v>
      </c>
      <c r="I242" s="33">
        <f t="shared" si="23"/>
        <v>9.86468</v>
      </c>
      <c r="J242" s="32">
        <f t="shared" si="24"/>
        <v>245</v>
      </c>
      <c r="K242" s="45">
        <f t="shared" si="25"/>
        <v>9.86468</v>
      </c>
      <c r="L242" s="32"/>
    </row>
    <row r="243" ht="15" spans="1:12">
      <c r="A243" s="32">
        <v>10.6</v>
      </c>
      <c r="B243" s="32" t="s">
        <v>72</v>
      </c>
      <c r="C243" s="32" t="s">
        <v>25</v>
      </c>
      <c r="D243" s="32">
        <v>75</v>
      </c>
      <c r="E243" s="32">
        <v>1112.25</v>
      </c>
      <c r="F243" s="33">
        <f t="shared" si="22"/>
        <v>8.341875</v>
      </c>
      <c r="G243" s="32">
        <v>18</v>
      </c>
      <c r="H243" s="32">
        <v>1110.57</v>
      </c>
      <c r="I243" s="33">
        <f t="shared" si="23"/>
        <v>1.999026</v>
      </c>
      <c r="J243" s="32">
        <f t="shared" si="24"/>
        <v>-57</v>
      </c>
      <c r="K243" s="45">
        <f t="shared" si="25"/>
        <v>-6.342849</v>
      </c>
      <c r="L243" s="32"/>
    </row>
    <row r="244" ht="15" spans="1:12">
      <c r="A244" s="32">
        <v>11</v>
      </c>
      <c r="B244" s="32" t="s">
        <v>73</v>
      </c>
      <c r="C244" s="32"/>
      <c r="D244" s="32"/>
      <c r="E244" s="32"/>
      <c r="F244" s="33">
        <f>SUM(F245:F249)</f>
        <v>1.167181</v>
      </c>
      <c r="G244" s="32"/>
      <c r="H244" s="32"/>
      <c r="I244" s="33">
        <f>SUM(I245:I249)</f>
        <v>1.393522</v>
      </c>
      <c r="J244" s="32">
        <f t="shared" si="24"/>
        <v>0</v>
      </c>
      <c r="K244" s="45">
        <f t="shared" si="25"/>
        <v>0.226341</v>
      </c>
      <c r="L244" s="32"/>
    </row>
    <row r="245" ht="15" spans="1:12">
      <c r="A245" s="32">
        <v>11.1</v>
      </c>
      <c r="B245" s="32" t="s">
        <v>74</v>
      </c>
      <c r="C245" s="32" t="s">
        <v>25</v>
      </c>
      <c r="D245" s="32">
        <v>1</v>
      </c>
      <c r="E245" s="32">
        <v>1732.28</v>
      </c>
      <c r="F245" s="33">
        <f t="shared" si="22"/>
        <v>0.173228</v>
      </c>
      <c r="G245" s="32">
        <v>1</v>
      </c>
      <c r="H245" s="32">
        <v>1727.33</v>
      </c>
      <c r="I245" s="33">
        <f t="shared" si="23"/>
        <v>0.172733</v>
      </c>
      <c r="J245" s="32">
        <f t="shared" si="24"/>
        <v>0</v>
      </c>
      <c r="K245" s="45">
        <f t="shared" si="25"/>
        <v>-0.000494999999999995</v>
      </c>
      <c r="L245" s="32"/>
    </row>
    <row r="246" ht="15" spans="1:12">
      <c r="A246" s="32">
        <v>11.2</v>
      </c>
      <c r="B246" s="32" t="s">
        <v>75</v>
      </c>
      <c r="C246" s="32" t="s">
        <v>25</v>
      </c>
      <c r="D246" s="32">
        <v>1</v>
      </c>
      <c r="E246" s="32">
        <v>1224.55</v>
      </c>
      <c r="F246" s="33">
        <f t="shared" si="22"/>
        <v>0.122455</v>
      </c>
      <c r="G246" s="32">
        <v>1</v>
      </c>
      <c r="H246" s="32">
        <v>1221.07</v>
      </c>
      <c r="I246" s="33">
        <f t="shared" si="23"/>
        <v>0.122107</v>
      </c>
      <c r="J246" s="32">
        <f t="shared" si="24"/>
        <v>0</v>
      </c>
      <c r="K246" s="45">
        <f t="shared" si="25"/>
        <v>-0.000348000000000001</v>
      </c>
      <c r="L246" s="32"/>
    </row>
    <row r="247" ht="15" spans="1:12">
      <c r="A247" s="32">
        <v>11.3</v>
      </c>
      <c r="B247" s="32" t="s">
        <v>76</v>
      </c>
      <c r="C247" s="32" t="s">
        <v>25</v>
      </c>
      <c r="D247" s="32">
        <v>1</v>
      </c>
      <c r="E247" s="32">
        <v>5764.83</v>
      </c>
      <c r="F247" s="33">
        <f t="shared" si="22"/>
        <v>0.576483</v>
      </c>
      <c r="G247" s="32">
        <v>1</v>
      </c>
      <c r="H247" s="32">
        <v>5750.2</v>
      </c>
      <c r="I247" s="33">
        <f t="shared" si="23"/>
        <v>0.57502</v>
      </c>
      <c r="J247" s="32">
        <f t="shared" si="24"/>
        <v>0</v>
      </c>
      <c r="K247" s="45">
        <f t="shared" si="25"/>
        <v>-0.00146299999999999</v>
      </c>
      <c r="L247" s="32"/>
    </row>
    <row r="248" ht="15" spans="1:12">
      <c r="A248" s="32">
        <v>11.4</v>
      </c>
      <c r="B248" s="32" t="s">
        <v>77</v>
      </c>
      <c r="C248" s="32" t="s">
        <v>25</v>
      </c>
      <c r="D248" s="32">
        <v>3</v>
      </c>
      <c r="E248" s="32">
        <v>575.2</v>
      </c>
      <c r="F248" s="33">
        <f t="shared" si="22"/>
        <v>0.17256</v>
      </c>
      <c r="G248" s="32">
        <v>7</v>
      </c>
      <c r="H248" s="32">
        <v>573.65</v>
      </c>
      <c r="I248" s="33">
        <f t="shared" si="23"/>
        <v>0.401555</v>
      </c>
      <c r="J248" s="32">
        <f t="shared" si="24"/>
        <v>4</v>
      </c>
      <c r="K248" s="45">
        <f t="shared" si="25"/>
        <v>0.228995</v>
      </c>
      <c r="L248" s="32"/>
    </row>
    <row r="249" ht="15" spans="1:12">
      <c r="A249" s="32">
        <v>11.5</v>
      </c>
      <c r="B249" s="32" t="s">
        <v>78</v>
      </c>
      <c r="C249" s="32" t="s">
        <v>25</v>
      </c>
      <c r="D249" s="32">
        <v>1</v>
      </c>
      <c r="E249" s="32">
        <v>1224.55</v>
      </c>
      <c r="F249" s="33">
        <f t="shared" si="22"/>
        <v>0.122455</v>
      </c>
      <c r="G249" s="32">
        <v>1</v>
      </c>
      <c r="H249" s="32">
        <v>1221.07</v>
      </c>
      <c r="I249" s="33">
        <f t="shared" si="23"/>
        <v>0.122107</v>
      </c>
      <c r="J249" s="32">
        <f t="shared" si="24"/>
        <v>0</v>
      </c>
      <c r="K249" s="45">
        <f t="shared" si="25"/>
        <v>-0.000348000000000001</v>
      </c>
      <c r="L249" s="32"/>
    </row>
    <row r="250" ht="15" spans="1:12">
      <c r="A250" s="29" t="s">
        <v>79</v>
      </c>
      <c r="B250" s="29" t="s">
        <v>80</v>
      </c>
      <c r="C250" s="29"/>
      <c r="D250" s="29"/>
      <c r="E250" s="29"/>
      <c r="F250" s="33">
        <f>SUM(F251:F252)</f>
        <v>52.332405</v>
      </c>
      <c r="G250" s="29"/>
      <c r="H250" s="29"/>
      <c r="I250" s="33">
        <f>SUM(I251:I252)</f>
        <v>44.734509</v>
      </c>
      <c r="J250" s="29">
        <f t="shared" si="24"/>
        <v>0</v>
      </c>
      <c r="K250" s="44">
        <f t="shared" si="25"/>
        <v>-7.597896</v>
      </c>
      <c r="L250" s="29"/>
    </row>
    <row r="251" ht="15" spans="1:12">
      <c r="A251" s="32">
        <v>2</v>
      </c>
      <c r="B251" s="32" t="s">
        <v>81</v>
      </c>
      <c r="C251" s="32" t="s">
        <v>36</v>
      </c>
      <c r="D251" s="32">
        <v>1416</v>
      </c>
      <c r="E251" s="32">
        <v>351.05</v>
      </c>
      <c r="F251" s="33">
        <f t="shared" si="22"/>
        <v>49.70868</v>
      </c>
      <c r="G251" s="32">
        <v>1416</v>
      </c>
      <c r="H251" s="32">
        <v>300.49</v>
      </c>
      <c r="I251" s="33">
        <f t="shared" si="23"/>
        <v>42.549384</v>
      </c>
      <c r="J251" s="32">
        <f t="shared" si="24"/>
        <v>0</v>
      </c>
      <c r="K251" s="45">
        <f t="shared" si="25"/>
        <v>-7.159296</v>
      </c>
      <c r="L251" s="32"/>
    </row>
    <row r="252" ht="15" spans="1:12">
      <c r="A252" s="32">
        <v>3</v>
      </c>
      <c r="B252" s="32" t="s">
        <v>82</v>
      </c>
      <c r="C252" s="32" t="s">
        <v>36</v>
      </c>
      <c r="D252" s="32">
        <v>75</v>
      </c>
      <c r="E252" s="32">
        <v>349.83</v>
      </c>
      <c r="F252" s="33">
        <f t="shared" si="22"/>
        <v>2.623725</v>
      </c>
      <c r="G252" s="32">
        <v>75</v>
      </c>
      <c r="H252" s="32">
        <v>291.35</v>
      </c>
      <c r="I252" s="33">
        <f t="shared" si="23"/>
        <v>2.185125</v>
      </c>
      <c r="J252" s="32">
        <f t="shared" si="24"/>
        <v>0</v>
      </c>
      <c r="K252" s="45">
        <f t="shared" si="25"/>
        <v>-0.4386</v>
      </c>
      <c r="L252" s="32"/>
    </row>
    <row r="253" ht="14.25" spans="1:12">
      <c r="A253" s="29" t="s">
        <v>83</v>
      </c>
      <c r="B253" s="29" t="s">
        <v>84</v>
      </c>
      <c r="C253" s="29" t="s">
        <v>85</v>
      </c>
      <c r="D253" s="29">
        <v>254.2</v>
      </c>
      <c r="E253" s="29">
        <v>1000</v>
      </c>
      <c r="F253" s="31">
        <f t="shared" si="22"/>
        <v>25.42</v>
      </c>
      <c r="G253" s="29">
        <v>242.5</v>
      </c>
      <c r="H253" s="29">
        <v>500</v>
      </c>
      <c r="I253" s="31">
        <f t="shared" si="23"/>
        <v>12.125</v>
      </c>
      <c r="J253" s="29">
        <f t="shared" si="24"/>
        <v>-11.7</v>
      </c>
      <c r="K253" s="44">
        <f t="shared" si="25"/>
        <v>-13.295</v>
      </c>
      <c r="L253" s="29"/>
    </row>
    <row r="254" ht="14.25" spans="1:12">
      <c r="A254" s="29"/>
      <c r="B254" s="29" t="s">
        <v>118</v>
      </c>
      <c r="C254" s="29"/>
      <c r="D254" s="29"/>
      <c r="E254" s="29"/>
      <c r="F254" s="31">
        <f>SUM(F255:F256,F262)</f>
        <v>109.405579</v>
      </c>
      <c r="G254" s="29"/>
      <c r="H254" s="29"/>
      <c r="I254" s="31">
        <f>SUM(I255:I256,I262)+0.01</f>
        <v>89.893005</v>
      </c>
      <c r="J254" s="29">
        <f t="shared" si="24"/>
        <v>0</v>
      </c>
      <c r="K254" s="44">
        <f t="shared" si="25"/>
        <v>-19.512574</v>
      </c>
      <c r="L254" s="29"/>
    </row>
    <row r="255" ht="15" spans="1:12">
      <c r="A255" s="29" t="s">
        <v>15</v>
      </c>
      <c r="B255" s="29" t="s">
        <v>119</v>
      </c>
      <c r="C255" s="29" t="s">
        <v>33</v>
      </c>
      <c r="D255" s="29">
        <v>1</v>
      </c>
      <c r="E255" s="29">
        <v>1049055.79</v>
      </c>
      <c r="F255" s="33">
        <f t="shared" ref="F255:F262" si="26">D255*E255/10000</f>
        <v>104.905579</v>
      </c>
      <c r="G255" s="29">
        <v>1</v>
      </c>
      <c r="H255" s="29">
        <v>770192.9</v>
      </c>
      <c r="I255" s="33">
        <f t="shared" ref="I255:I262" si="27">G255*H255/10000</f>
        <v>77.01929</v>
      </c>
      <c r="J255" s="29">
        <f t="shared" si="24"/>
        <v>0</v>
      </c>
      <c r="K255" s="44">
        <f t="shared" si="25"/>
        <v>-27.886289</v>
      </c>
      <c r="L255" s="29"/>
    </row>
    <row r="256" ht="15" spans="1:12">
      <c r="A256" s="29" t="s">
        <v>28</v>
      </c>
      <c r="B256" s="29" t="s">
        <v>67</v>
      </c>
      <c r="C256" s="29" t="s">
        <v>18</v>
      </c>
      <c r="D256" s="29"/>
      <c r="E256" s="29"/>
      <c r="F256" s="33">
        <f>SUM(F257:F261)</f>
        <v>0</v>
      </c>
      <c r="G256" s="29">
        <v>75</v>
      </c>
      <c r="H256" s="29"/>
      <c r="I256" s="33">
        <f>SUM(I257:I261)</f>
        <v>10.703715</v>
      </c>
      <c r="J256" s="29">
        <f t="shared" si="24"/>
        <v>75</v>
      </c>
      <c r="K256" s="44">
        <f t="shared" si="25"/>
        <v>10.703715</v>
      </c>
      <c r="L256" s="29"/>
    </row>
    <row r="257" ht="15" spans="1:12">
      <c r="A257" s="32" t="s">
        <v>120</v>
      </c>
      <c r="B257" s="32" t="s">
        <v>68</v>
      </c>
      <c r="C257" s="32" t="s">
        <v>18</v>
      </c>
      <c r="D257" s="32"/>
      <c r="E257" s="32"/>
      <c r="F257" s="33">
        <f t="shared" si="26"/>
        <v>0</v>
      </c>
      <c r="G257" s="32">
        <v>60</v>
      </c>
      <c r="H257" s="32">
        <v>1540.09</v>
      </c>
      <c r="I257" s="33">
        <f t="shared" si="27"/>
        <v>9.24054</v>
      </c>
      <c r="J257" s="32">
        <f t="shared" si="24"/>
        <v>60</v>
      </c>
      <c r="K257" s="45">
        <f t="shared" si="25"/>
        <v>9.24054</v>
      </c>
      <c r="L257" s="32"/>
    </row>
    <row r="258" ht="15" spans="1:12">
      <c r="A258" s="32" t="s">
        <v>121</v>
      </c>
      <c r="B258" s="32" t="s">
        <v>69</v>
      </c>
      <c r="C258" s="32" t="s">
        <v>18</v>
      </c>
      <c r="D258" s="32"/>
      <c r="E258" s="32"/>
      <c r="F258" s="33">
        <f t="shared" si="26"/>
        <v>0</v>
      </c>
      <c r="G258" s="32">
        <v>0</v>
      </c>
      <c r="H258" s="32">
        <v>1236.33</v>
      </c>
      <c r="I258" s="33">
        <f t="shared" si="27"/>
        <v>0</v>
      </c>
      <c r="J258" s="32">
        <f t="shared" si="24"/>
        <v>0</v>
      </c>
      <c r="K258" s="45">
        <f t="shared" si="25"/>
        <v>0</v>
      </c>
      <c r="L258" s="32"/>
    </row>
    <row r="259" ht="15" spans="1:12">
      <c r="A259" s="32" t="s">
        <v>122</v>
      </c>
      <c r="B259" s="32" t="s">
        <v>70</v>
      </c>
      <c r="C259" s="32" t="s">
        <v>18</v>
      </c>
      <c r="D259" s="32"/>
      <c r="E259" s="32"/>
      <c r="F259" s="33">
        <f t="shared" si="26"/>
        <v>0</v>
      </c>
      <c r="G259" s="32">
        <v>15</v>
      </c>
      <c r="H259" s="32">
        <v>605.26</v>
      </c>
      <c r="I259" s="33">
        <f t="shared" si="27"/>
        <v>0.90789</v>
      </c>
      <c r="J259" s="32">
        <f t="shared" si="24"/>
        <v>15</v>
      </c>
      <c r="K259" s="45">
        <f t="shared" si="25"/>
        <v>0.90789</v>
      </c>
      <c r="L259" s="32"/>
    </row>
    <row r="260" ht="15" spans="1:12">
      <c r="A260" s="32" t="s">
        <v>123</v>
      </c>
      <c r="B260" s="32" t="s">
        <v>71</v>
      </c>
      <c r="C260" s="32" t="s">
        <v>18</v>
      </c>
      <c r="D260" s="32"/>
      <c r="E260" s="32"/>
      <c r="F260" s="33">
        <f t="shared" si="26"/>
        <v>0</v>
      </c>
      <c r="G260" s="32">
        <v>0</v>
      </c>
      <c r="H260" s="32">
        <v>402.64</v>
      </c>
      <c r="I260" s="33">
        <f t="shared" si="27"/>
        <v>0</v>
      </c>
      <c r="J260" s="32">
        <f t="shared" si="24"/>
        <v>0</v>
      </c>
      <c r="K260" s="45">
        <f t="shared" si="25"/>
        <v>0</v>
      </c>
      <c r="L260" s="32"/>
    </row>
    <row r="261" ht="15" spans="1:12">
      <c r="A261" s="32" t="s">
        <v>124</v>
      </c>
      <c r="B261" s="32" t="s">
        <v>72</v>
      </c>
      <c r="C261" s="32" t="s">
        <v>25</v>
      </c>
      <c r="D261" s="32"/>
      <c r="E261" s="32"/>
      <c r="F261" s="33">
        <f t="shared" si="26"/>
        <v>0</v>
      </c>
      <c r="G261" s="32">
        <v>5</v>
      </c>
      <c r="H261" s="32">
        <v>1110.57</v>
      </c>
      <c r="I261" s="33">
        <f t="shared" si="27"/>
        <v>0.555285</v>
      </c>
      <c r="J261" s="32">
        <f t="shared" ref="J261:J262" si="28">G261-D261</f>
        <v>5</v>
      </c>
      <c r="K261" s="45">
        <f t="shared" ref="K261:K277" si="29">I261-F261</f>
        <v>0.555285</v>
      </c>
      <c r="L261" s="32"/>
    </row>
    <row r="262" s="18" customFormat="1" ht="14.25" spans="1:12">
      <c r="A262" s="29" t="s">
        <v>79</v>
      </c>
      <c r="B262" s="29" t="s">
        <v>84</v>
      </c>
      <c r="C262" s="29" t="s">
        <v>85</v>
      </c>
      <c r="D262" s="29">
        <v>45</v>
      </c>
      <c r="E262" s="29">
        <v>1000</v>
      </c>
      <c r="F262" s="31">
        <f t="shared" si="26"/>
        <v>4.5</v>
      </c>
      <c r="G262" s="29">
        <v>43.2</v>
      </c>
      <c r="H262" s="29">
        <v>500</v>
      </c>
      <c r="I262" s="31">
        <f t="shared" si="27"/>
        <v>2.16</v>
      </c>
      <c r="J262" s="29">
        <f t="shared" si="28"/>
        <v>-1.8</v>
      </c>
      <c r="K262" s="44">
        <f t="shared" si="29"/>
        <v>-2.34</v>
      </c>
      <c r="L262" s="29"/>
    </row>
    <row r="263" s="18" customFormat="1" spans="1:12">
      <c r="A263" s="29" t="s">
        <v>125</v>
      </c>
      <c r="B263" s="29" t="s">
        <v>126</v>
      </c>
      <c r="C263" s="29"/>
      <c r="D263" s="29"/>
      <c r="E263" s="29"/>
      <c r="F263" s="46">
        <f>ROUND(SUM(F264:F267)+SUM(F271:F275),2)-0.01</f>
        <v>255.36</v>
      </c>
      <c r="G263" s="29"/>
      <c r="H263" s="29"/>
      <c r="I263" s="29">
        <v>222.05</v>
      </c>
      <c r="J263" s="29"/>
      <c r="K263" s="44">
        <f t="shared" si="29"/>
        <v>-33.31</v>
      </c>
      <c r="L263" s="29"/>
    </row>
    <row r="264" ht="15" spans="1:12">
      <c r="A264" s="32" t="s">
        <v>120</v>
      </c>
      <c r="B264" s="32" t="s">
        <v>127</v>
      </c>
      <c r="C264" s="32"/>
      <c r="D264" s="32"/>
      <c r="E264" s="32"/>
      <c r="F264" s="47">
        <f>F4*1%</f>
        <v>23.101584806</v>
      </c>
      <c r="G264" s="32"/>
      <c r="H264" s="32"/>
      <c r="I264" s="47">
        <f>I4*1%</f>
        <v>19.82100697</v>
      </c>
      <c r="J264" s="32"/>
      <c r="K264" s="45">
        <f t="shared" si="29"/>
        <v>-3.280577836</v>
      </c>
      <c r="L264" s="32"/>
    </row>
    <row r="265" ht="15" spans="1:12">
      <c r="A265" s="32" t="s">
        <v>121</v>
      </c>
      <c r="B265" s="32" t="s">
        <v>128</v>
      </c>
      <c r="C265" s="32"/>
      <c r="D265" s="32"/>
      <c r="E265" s="32"/>
      <c r="F265" s="47">
        <f>F4*(3.61%-(3.61%-2.9%)/(5000-1000)*(F4-1000))</f>
        <v>78.0243752879836</v>
      </c>
      <c r="G265" s="32"/>
      <c r="H265" s="32"/>
      <c r="I265" s="47">
        <f>I4*(3.61%-(3.61%-2.9%)/(5000-1000)*(I4-1000))</f>
        <v>68.098580266715</v>
      </c>
      <c r="J265" s="32"/>
      <c r="K265" s="45">
        <f t="shared" si="29"/>
        <v>-9.92579502126863</v>
      </c>
      <c r="L265" s="32"/>
    </row>
    <row r="266" ht="15" spans="1:12">
      <c r="A266" s="32" t="s">
        <v>122</v>
      </c>
      <c r="B266" s="32" t="s">
        <v>129</v>
      </c>
      <c r="C266" s="32"/>
      <c r="D266" s="32"/>
      <c r="E266" s="32"/>
      <c r="F266" s="47">
        <f>(38.8+(103.8-38.8)*(F4-1000)/(3000-1000))*0.8*1*0.7</f>
        <v>45.57288434692</v>
      </c>
      <c r="G266" s="32"/>
      <c r="H266" s="32"/>
      <c r="I266" s="47">
        <f>(38.8+(103.8-38.8)*(I4-1000)/(3000-1000))*0.8*1*0.7</f>
        <v>39.6022326854</v>
      </c>
      <c r="J266" s="32"/>
      <c r="K266" s="45">
        <f t="shared" si="29"/>
        <v>-5.97065166152</v>
      </c>
      <c r="L266" s="32"/>
    </row>
    <row r="267" ht="15" spans="1:12">
      <c r="A267" s="32" t="s">
        <v>123</v>
      </c>
      <c r="B267" s="32" t="s">
        <v>130</v>
      </c>
      <c r="C267" s="32"/>
      <c r="D267" s="32"/>
      <c r="E267" s="32"/>
      <c r="F267" s="47">
        <f>F268+F269+F270</f>
        <v>88.3462915125292</v>
      </c>
      <c r="G267" s="32"/>
      <c r="H267" s="32"/>
      <c r="I267" s="47">
        <f>I268+I269+I270</f>
        <v>76.771756791554</v>
      </c>
      <c r="J267" s="32"/>
      <c r="K267" s="45">
        <f t="shared" si="29"/>
        <v>-11.5745347209752</v>
      </c>
      <c r="L267" s="32"/>
    </row>
    <row r="268" ht="15" spans="1:12">
      <c r="A268" s="32" t="s">
        <v>102</v>
      </c>
      <c r="B268" s="32" t="s">
        <v>131</v>
      </c>
      <c r="C268" s="32"/>
      <c r="D268" s="32"/>
      <c r="E268" s="32"/>
      <c r="F268" s="47">
        <f>(38.8+(103.8-38.8)*(F4-1000)/(3000-1000))*0.8*1.15*1</f>
        <v>74.86973856994</v>
      </c>
      <c r="G268" s="32"/>
      <c r="H268" s="32"/>
      <c r="I268" s="47">
        <f>(38.8+(103.8-38.8)*(I4-1000)/(3000-1000))*0.8*1.15*1</f>
        <v>65.0608108403</v>
      </c>
      <c r="J268" s="32"/>
      <c r="K268" s="45">
        <f t="shared" si="29"/>
        <v>-9.80892772964</v>
      </c>
      <c r="L268" s="32"/>
    </row>
    <row r="269" ht="15" spans="1:12">
      <c r="A269" s="32" t="s">
        <v>103</v>
      </c>
      <c r="B269" s="32" t="s">
        <v>132</v>
      </c>
      <c r="C269" s="32"/>
      <c r="D269" s="32"/>
      <c r="E269" s="32"/>
      <c r="F269" s="47">
        <f>F268*10%</f>
        <v>7.486973856994</v>
      </c>
      <c r="G269" s="32"/>
      <c r="H269" s="32"/>
      <c r="I269" s="47">
        <f>I268*10%</f>
        <v>6.50608108403</v>
      </c>
      <c r="J269" s="32"/>
      <c r="K269" s="45">
        <f t="shared" si="29"/>
        <v>-0.980892772964</v>
      </c>
      <c r="L269" s="32"/>
    </row>
    <row r="270" ht="15" spans="1:12">
      <c r="A270" s="32" t="s">
        <v>104</v>
      </c>
      <c r="B270" s="32" t="s">
        <v>133</v>
      </c>
      <c r="C270" s="32"/>
      <c r="D270" s="32"/>
      <c r="E270" s="32"/>
      <c r="F270" s="47">
        <f>F268*8%</f>
        <v>5.9895790855952</v>
      </c>
      <c r="G270" s="32"/>
      <c r="H270" s="32"/>
      <c r="I270" s="47">
        <f>I268*8%</f>
        <v>5.204864867224</v>
      </c>
      <c r="J270" s="32"/>
      <c r="K270" s="45">
        <f t="shared" si="29"/>
        <v>-0.7847142183712</v>
      </c>
      <c r="L270" s="32"/>
    </row>
    <row r="271" ht="15" spans="1:12">
      <c r="A271" s="32" t="s">
        <v>124</v>
      </c>
      <c r="B271" s="32" t="s">
        <v>134</v>
      </c>
      <c r="C271" s="32"/>
      <c r="D271" s="32"/>
      <c r="E271" s="32"/>
      <c r="F271" s="47">
        <f>F4*0.33%</f>
        <v>7.62352298598</v>
      </c>
      <c r="G271" s="32"/>
      <c r="H271" s="32"/>
      <c r="I271" s="47">
        <f>I4*0.33%</f>
        <v>6.5409323001</v>
      </c>
      <c r="J271" s="32"/>
      <c r="K271" s="45">
        <f t="shared" si="29"/>
        <v>-1.08259068588</v>
      </c>
      <c r="L271" s="32"/>
    </row>
    <row r="272" spans="1:12">
      <c r="A272" s="32" t="s">
        <v>135</v>
      </c>
      <c r="B272" s="32" t="s">
        <v>136</v>
      </c>
      <c r="C272" s="32"/>
      <c r="D272" s="32"/>
      <c r="E272" s="32"/>
      <c r="F272" s="48">
        <v>2.41</v>
      </c>
      <c r="G272" s="32"/>
      <c r="H272" s="32"/>
      <c r="I272" s="32">
        <v>2.08</v>
      </c>
      <c r="J272" s="32"/>
      <c r="K272" s="45">
        <f t="shared" si="29"/>
        <v>-0.33</v>
      </c>
      <c r="L272" s="32"/>
    </row>
    <row r="273" spans="1:12">
      <c r="A273" s="32" t="s">
        <v>137</v>
      </c>
      <c r="B273" s="32" t="s">
        <v>138</v>
      </c>
      <c r="C273" s="32"/>
      <c r="D273" s="32"/>
      <c r="E273" s="32"/>
      <c r="F273" s="48">
        <v>6.83</v>
      </c>
      <c r="G273" s="32"/>
      <c r="H273" s="32"/>
      <c r="I273" s="32">
        <v>5.9</v>
      </c>
      <c r="J273" s="32"/>
      <c r="K273" s="45">
        <f t="shared" si="29"/>
        <v>-0.93</v>
      </c>
      <c r="L273" s="32"/>
    </row>
    <row r="274" spans="1:12">
      <c r="A274" s="32" t="s">
        <v>139</v>
      </c>
      <c r="B274" s="32" t="s">
        <v>140</v>
      </c>
      <c r="C274" s="32"/>
      <c r="D274" s="32"/>
      <c r="E274" s="32"/>
      <c r="F274" s="48">
        <v>2.47</v>
      </c>
      <c r="G274" s="32"/>
      <c r="H274" s="32"/>
      <c r="I274" s="32">
        <v>2.34</v>
      </c>
      <c r="J274" s="32"/>
      <c r="K274" s="45">
        <f t="shared" si="29"/>
        <v>-0.13</v>
      </c>
      <c r="L274" s="32"/>
    </row>
    <row r="275" spans="1:12">
      <c r="A275" s="32" t="s">
        <v>141</v>
      </c>
      <c r="B275" s="32" t="s">
        <v>142</v>
      </c>
      <c r="C275" s="32"/>
      <c r="D275" s="32"/>
      <c r="E275" s="32"/>
      <c r="F275" s="48">
        <v>0.99</v>
      </c>
      <c r="G275" s="32"/>
      <c r="H275" s="32"/>
      <c r="I275" s="32">
        <v>0.9</v>
      </c>
      <c r="J275" s="32"/>
      <c r="K275" s="45">
        <f t="shared" si="29"/>
        <v>-0.09</v>
      </c>
      <c r="L275" s="32"/>
    </row>
    <row r="276" s="18" customFormat="1" spans="1:12">
      <c r="A276" s="29" t="s">
        <v>143</v>
      </c>
      <c r="B276" s="29" t="s">
        <v>144</v>
      </c>
      <c r="C276" s="29"/>
      <c r="D276" s="29"/>
      <c r="E276" s="29"/>
      <c r="F276" s="46">
        <v>150</v>
      </c>
      <c r="G276" s="29"/>
      <c r="H276" s="29"/>
      <c r="I276" s="29">
        <v>75</v>
      </c>
      <c r="J276" s="29"/>
      <c r="K276" s="44">
        <f t="shared" si="29"/>
        <v>-75</v>
      </c>
      <c r="L276" s="29"/>
    </row>
    <row r="277" s="18" customFormat="1" spans="1:12">
      <c r="A277" s="29" t="s">
        <v>145</v>
      </c>
      <c r="B277" s="29" t="s">
        <v>146</v>
      </c>
      <c r="C277" s="29"/>
      <c r="D277" s="29"/>
      <c r="E277" s="29"/>
      <c r="F277" s="46">
        <f>ROUND(SUM(F276,F263,F4),2)</f>
        <v>2715.52</v>
      </c>
      <c r="G277" s="29"/>
      <c r="H277" s="29"/>
      <c r="I277" s="46">
        <f>ROUND(SUM(I276,I263,I4),2)</f>
        <v>2279.15</v>
      </c>
      <c r="J277" s="29"/>
      <c r="K277" s="44">
        <f t="shared" si="29"/>
        <v>-436.37</v>
      </c>
      <c r="L277" s="29"/>
    </row>
  </sheetData>
  <mergeCells count="14">
    <mergeCell ref="D1:F1"/>
    <mergeCell ref="G1:I1"/>
    <mergeCell ref="A1:A3"/>
    <mergeCell ref="B1:B3"/>
    <mergeCell ref="C1:C3"/>
    <mergeCell ref="D2:D3"/>
    <mergeCell ref="E2:E3"/>
    <mergeCell ref="F2:F3"/>
    <mergeCell ref="G2:G3"/>
    <mergeCell ref="H2:H3"/>
    <mergeCell ref="I2:I3"/>
    <mergeCell ref="J1:J3"/>
    <mergeCell ref="K1:K3"/>
    <mergeCell ref="L1:L3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75"/>
  <sheetViews>
    <sheetView tabSelected="1" workbookViewId="0">
      <selection activeCell="E271" sqref="E271"/>
    </sheetView>
  </sheetViews>
  <sheetFormatPr defaultColWidth="9" defaultRowHeight="13.5" outlineLevelCol="5"/>
  <cols>
    <col min="1" max="1" width="8" style="3" customWidth="1"/>
    <col min="2" max="2" width="30" style="3" customWidth="1"/>
    <col min="3" max="3" width="7.125" style="3" customWidth="1"/>
    <col min="4" max="6" width="13.625" style="3" customWidth="1"/>
    <col min="7" max="16384" width="9" style="3"/>
  </cols>
  <sheetData>
    <row r="1" spans="1:1">
      <c r="A1" s="3" t="s">
        <v>147</v>
      </c>
    </row>
    <row r="2" s="1" customFormat="1" ht="21" customHeight="1" spans="1:6">
      <c r="A2" s="4" t="s">
        <v>148</v>
      </c>
      <c r="B2" s="4"/>
      <c r="C2" s="4"/>
      <c r="D2" s="4"/>
      <c r="E2" s="4"/>
      <c r="F2" s="4"/>
    </row>
    <row r="3" ht="30" customHeight="1" spans="1:6">
      <c r="A3" s="5" t="s">
        <v>0</v>
      </c>
      <c r="B3" s="6" t="s">
        <v>1</v>
      </c>
      <c r="C3" s="6" t="s">
        <v>2</v>
      </c>
      <c r="D3" s="7" t="s">
        <v>8</v>
      </c>
      <c r="E3" s="7" t="s">
        <v>9</v>
      </c>
      <c r="F3" s="8" t="s">
        <v>149</v>
      </c>
    </row>
    <row r="4" s="2" customFormat="1" ht="20.1" customHeight="1" spans="1:6">
      <c r="A4" s="9" t="s">
        <v>12</v>
      </c>
      <c r="B4" s="9" t="s">
        <v>13</v>
      </c>
      <c r="C4" s="9" t="s">
        <v>85</v>
      </c>
      <c r="D4" s="9">
        <v>772.8</v>
      </c>
      <c r="E4" s="10">
        <v>22901</v>
      </c>
      <c r="F4" s="11">
        <v>1769.75</v>
      </c>
    </row>
    <row r="5" s="2" customFormat="1" ht="20.1" customHeight="1" spans="1:6">
      <c r="A5" s="9"/>
      <c r="B5" s="9" t="s">
        <v>14</v>
      </c>
      <c r="C5" s="9" t="s">
        <v>85</v>
      </c>
      <c r="D5" s="9">
        <v>185.8</v>
      </c>
      <c r="E5" s="10">
        <v>24536</v>
      </c>
      <c r="F5" s="11">
        <v>455.88</v>
      </c>
    </row>
    <row r="6" s="2" customFormat="1" ht="20.1" customHeight="1" spans="1:6">
      <c r="A6" s="9" t="s">
        <v>15</v>
      </c>
      <c r="B6" s="9" t="s">
        <v>16</v>
      </c>
      <c r="C6" s="9"/>
      <c r="D6" s="9"/>
      <c r="E6" s="9"/>
      <c r="F6" s="12">
        <v>94.93</v>
      </c>
    </row>
    <row r="7" ht="20.1" customHeight="1" spans="1:6">
      <c r="A7" s="13">
        <v>1</v>
      </c>
      <c r="B7" s="13" t="s">
        <v>17</v>
      </c>
      <c r="C7" s="13" t="s">
        <v>18</v>
      </c>
      <c r="D7" s="13">
        <v>2047</v>
      </c>
      <c r="E7" s="13">
        <v>344.19</v>
      </c>
      <c r="F7" s="14">
        <v>70.46</v>
      </c>
    </row>
    <row r="8" ht="20.1" customHeight="1" spans="1:6">
      <c r="A8" s="13">
        <v>2</v>
      </c>
      <c r="B8" s="13" t="s">
        <v>19</v>
      </c>
      <c r="C8" s="13" t="s">
        <v>20</v>
      </c>
      <c r="D8" s="13">
        <v>410</v>
      </c>
      <c r="E8" s="13">
        <v>88.27</v>
      </c>
      <c r="F8" s="14">
        <v>3.62</v>
      </c>
    </row>
    <row r="9" ht="20.1" customHeight="1" spans="1:6">
      <c r="A9" s="13">
        <v>3</v>
      </c>
      <c r="B9" s="13" t="s">
        <v>21</v>
      </c>
      <c r="C9" s="13" t="s">
        <v>20</v>
      </c>
      <c r="D9" s="13">
        <v>41</v>
      </c>
      <c r="E9" s="13">
        <v>2717.52</v>
      </c>
      <c r="F9" s="14">
        <v>11.14</v>
      </c>
    </row>
    <row r="10" ht="20.1" customHeight="1" spans="1:6">
      <c r="A10" s="13">
        <v>4</v>
      </c>
      <c r="B10" s="13" t="s">
        <v>22</v>
      </c>
      <c r="C10" s="13" t="s">
        <v>23</v>
      </c>
      <c r="D10" s="13">
        <v>17</v>
      </c>
      <c r="E10" s="13">
        <v>2818.86</v>
      </c>
      <c r="F10" s="14">
        <v>4.79</v>
      </c>
    </row>
    <row r="11" ht="20.1" customHeight="1" spans="1:6">
      <c r="A11" s="13">
        <v>5</v>
      </c>
      <c r="B11" s="13" t="s">
        <v>24</v>
      </c>
      <c r="C11" s="13" t="s">
        <v>25</v>
      </c>
      <c r="D11" s="13">
        <v>256</v>
      </c>
      <c r="E11" s="13">
        <v>104.96</v>
      </c>
      <c r="F11" s="14">
        <v>2.69</v>
      </c>
    </row>
    <row r="12" ht="20.1" customHeight="1" spans="1:6">
      <c r="A12" s="13">
        <v>6</v>
      </c>
      <c r="B12" s="13" t="s">
        <v>26</v>
      </c>
      <c r="C12" s="13" t="s">
        <v>23</v>
      </c>
      <c r="D12" s="13">
        <v>1</v>
      </c>
      <c r="E12" s="13">
        <v>9945.33</v>
      </c>
      <c r="F12" s="14">
        <v>0.99</v>
      </c>
    </row>
    <row r="13" ht="20.1" customHeight="1" spans="1:6">
      <c r="A13" s="13">
        <v>8</v>
      </c>
      <c r="B13" s="13" t="s">
        <v>27</v>
      </c>
      <c r="C13" s="13" t="s">
        <v>18</v>
      </c>
      <c r="D13" s="13">
        <v>110</v>
      </c>
      <c r="E13" s="13">
        <v>112.84</v>
      </c>
      <c r="F13" s="14">
        <v>1.24</v>
      </c>
    </row>
    <row r="14" s="2" customFormat="1" ht="20.1" customHeight="1" spans="1:6">
      <c r="A14" s="9" t="s">
        <v>28</v>
      </c>
      <c r="B14" s="9" t="s">
        <v>29</v>
      </c>
      <c r="C14" s="9"/>
      <c r="D14" s="9"/>
      <c r="E14" s="9"/>
      <c r="F14" s="12">
        <v>266.47</v>
      </c>
    </row>
    <row r="15" ht="20.1" customHeight="1" spans="1:6">
      <c r="A15" s="13">
        <v>1</v>
      </c>
      <c r="B15" s="13" t="s">
        <v>30</v>
      </c>
      <c r="C15" s="13"/>
      <c r="D15" s="13"/>
      <c r="E15" s="13"/>
      <c r="F15" s="14">
        <v>71.54</v>
      </c>
    </row>
    <row r="16" ht="20.1" customHeight="1" spans="1:6">
      <c r="A16" s="13">
        <v>1.1</v>
      </c>
      <c r="B16" s="13" t="s">
        <v>31</v>
      </c>
      <c r="C16" s="13" t="s">
        <v>23</v>
      </c>
      <c r="D16" s="13">
        <v>1</v>
      </c>
      <c r="E16" s="13">
        <v>278842.48</v>
      </c>
      <c r="F16" s="14">
        <v>27.88</v>
      </c>
    </row>
    <row r="17" ht="20.1" customHeight="1" spans="1:6">
      <c r="A17" s="13">
        <v>1.2</v>
      </c>
      <c r="B17" s="13" t="s">
        <v>32</v>
      </c>
      <c r="C17" s="13" t="s">
        <v>33</v>
      </c>
      <c r="D17" s="13">
        <v>1</v>
      </c>
      <c r="E17" s="13">
        <v>251700</v>
      </c>
      <c r="F17" s="14">
        <v>25.17</v>
      </c>
    </row>
    <row r="18" ht="20.1" customHeight="1" spans="1:6">
      <c r="A18" s="13">
        <v>1.3</v>
      </c>
      <c r="B18" s="13" t="s">
        <v>34</v>
      </c>
      <c r="C18" s="13" t="s">
        <v>33</v>
      </c>
      <c r="D18" s="13">
        <v>1</v>
      </c>
      <c r="E18" s="13">
        <v>14900</v>
      </c>
      <c r="F18" s="14">
        <v>1.49</v>
      </c>
    </row>
    <row r="19" ht="20.1" customHeight="1" spans="1:6">
      <c r="A19" s="13">
        <v>1.4</v>
      </c>
      <c r="B19" s="13" t="s">
        <v>35</v>
      </c>
      <c r="C19" s="13" t="s">
        <v>36</v>
      </c>
      <c r="D19" s="13">
        <v>40</v>
      </c>
      <c r="E19" s="13">
        <v>3000</v>
      </c>
      <c r="F19" s="14">
        <v>12</v>
      </c>
    </row>
    <row r="20" ht="20.1" customHeight="1" spans="1:6">
      <c r="A20" s="13">
        <v>1.5</v>
      </c>
      <c r="B20" s="13" t="s">
        <v>37</v>
      </c>
      <c r="C20" s="13" t="s">
        <v>33</v>
      </c>
      <c r="D20" s="13">
        <v>1</v>
      </c>
      <c r="E20" s="13">
        <v>50000</v>
      </c>
      <c r="F20" s="14">
        <v>5</v>
      </c>
    </row>
    <row r="21" ht="20.1" customHeight="1" spans="1:6">
      <c r="A21" s="13">
        <v>2</v>
      </c>
      <c r="B21" s="13" t="s">
        <v>38</v>
      </c>
      <c r="C21" s="13" t="s">
        <v>18</v>
      </c>
      <c r="D21" s="13">
        <v>3058</v>
      </c>
      <c r="E21" s="13"/>
      <c r="F21" s="14">
        <v>71.47</v>
      </c>
    </row>
    <row r="22" ht="20.1" customHeight="1" spans="1:6">
      <c r="A22" s="13">
        <v>2.1</v>
      </c>
      <c r="B22" s="13" t="s">
        <v>39</v>
      </c>
      <c r="C22" s="13" t="s">
        <v>18</v>
      </c>
      <c r="D22" s="13">
        <v>100</v>
      </c>
      <c r="E22" s="13">
        <v>91.85</v>
      </c>
      <c r="F22" s="14">
        <v>0.92</v>
      </c>
    </row>
    <row r="23" ht="20.1" customHeight="1" spans="1:6">
      <c r="A23" s="13">
        <v>2.2</v>
      </c>
      <c r="B23" s="13" t="s">
        <v>40</v>
      </c>
      <c r="C23" s="13" t="s">
        <v>18</v>
      </c>
      <c r="D23" s="13">
        <v>322</v>
      </c>
      <c r="E23" s="13">
        <v>119.14</v>
      </c>
      <c r="F23" s="14">
        <v>3.84</v>
      </c>
    </row>
    <row r="24" ht="20.1" customHeight="1" spans="1:6">
      <c r="A24" s="13">
        <v>2.3</v>
      </c>
      <c r="B24" s="13" t="s">
        <v>41</v>
      </c>
      <c r="C24" s="13" t="s">
        <v>18</v>
      </c>
      <c r="D24" s="13">
        <v>825</v>
      </c>
      <c r="E24" s="13">
        <v>141.94</v>
      </c>
      <c r="F24" s="14">
        <v>11.71</v>
      </c>
    </row>
    <row r="25" ht="20.1" customHeight="1" spans="1:6">
      <c r="A25" s="13">
        <v>2.4</v>
      </c>
      <c r="B25" s="13" t="s">
        <v>42</v>
      </c>
      <c r="C25" s="13" t="s">
        <v>18</v>
      </c>
      <c r="D25" s="13">
        <v>288</v>
      </c>
      <c r="E25" s="13">
        <v>170.66</v>
      </c>
      <c r="F25" s="14">
        <v>4.92</v>
      </c>
    </row>
    <row r="26" ht="20.1" customHeight="1" spans="1:6">
      <c r="A26" s="13">
        <v>2.5</v>
      </c>
      <c r="B26" s="13" t="s">
        <v>43</v>
      </c>
      <c r="C26" s="13" t="s">
        <v>18</v>
      </c>
      <c r="D26" s="13">
        <v>216</v>
      </c>
      <c r="E26" s="13">
        <v>194.27</v>
      </c>
      <c r="F26" s="14">
        <v>4.2</v>
      </c>
    </row>
    <row r="27" ht="20.1" customHeight="1" spans="1:6">
      <c r="A27" s="13">
        <v>2.6</v>
      </c>
      <c r="B27" s="13" t="s">
        <v>44</v>
      </c>
      <c r="C27" s="13" t="s">
        <v>18</v>
      </c>
      <c r="D27" s="13">
        <v>1307</v>
      </c>
      <c r="E27" s="13">
        <v>351.11</v>
      </c>
      <c r="F27" s="14">
        <v>45.89</v>
      </c>
    </row>
    <row r="28" ht="20.1" customHeight="1" spans="1:6">
      <c r="A28" s="13">
        <v>3</v>
      </c>
      <c r="B28" s="13" t="s">
        <v>45</v>
      </c>
      <c r="C28" s="13" t="s">
        <v>18</v>
      </c>
      <c r="D28" s="13">
        <v>174</v>
      </c>
      <c r="E28" s="13"/>
      <c r="F28" s="14">
        <v>40.46</v>
      </c>
    </row>
    <row r="29" ht="20.1" customHeight="1" spans="1:6">
      <c r="A29" s="13">
        <v>3.1</v>
      </c>
      <c r="B29" s="13" t="s">
        <v>46</v>
      </c>
      <c r="C29" s="13" t="s">
        <v>18</v>
      </c>
      <c r="D29" s="13">
        <v>0</v>
      </c>
      <c r="E29" s="13">
        <v>1600</v>
      </c>
      <c r="F29" s="14">
        <v>0</v>
      </c>
    </row>
    <row r="30" ht="20.1" customHeight="1" spans="1:6">
      <c r="A30" s="13">
        <v>3.2</v>
      </c>
      <c r="B30" s="13" t="s">
        <v>47</v>
      </c>
      <c r="C30" s="13" t="s">
        <v>18</v>
      </c>
      <c r="D30" s="13">
        <v>174</v>
      </c>
      <c r="E30" s="13">
        <v>2325</v>
      </c>
      <c r="F30" s="14">
        <v>40.46</v>
      </c>
    </row>
    <row r="31" ht="20.1" customHeight="1" spans="1:6">
      <c r="A31" s="13">
        <v>4</v>
      </c>
      <c r="B31" s="13" t="s">
        <v>48</v>
      </c>
      <c r="C31" s="13" t="s">
        <v>23</v>
      </c>
      <c r="D31" s="13">
        <v>18</v>
      </c>
      <c r="E31" s="13"/>
      <c r="F31" s="14">
        <v>3.82</v>
      </c>
    </row>
    <row r="32" ht="20.1" customHeight="1" spans="1:6">
      <c r="A32" s="13">
        <v>4.1</v>
      </c>
      <c r="B32" s="13" t="s">
        <v>49</v>
      </c>
      <c r="C32" s="13" t="s">
        <v>23</v>
      </c>
      <c r="D32" s="13">
        <v>2</v>
      </c>
      <c r="E32" s="13">
        <v>1600</v>
      </c>
      <c r="F32" s="14">
        <v>0.32</v>
      </c>
    </row>
    <row r="33" ht="20.1" customHeight="1" spans="1:6">
      <c r="A33" s="13">
        <v>4.2</v>
      </c>
      <c r="B33" s="13" t="s">
        <v>50</v>
      </c>
      <c r="C33" s="13" t="s">
        <v>23</v>
      </c>
      <c r="D33" s="13">
        <v>4</v>
      </c>
      <c r="E33" s="13">
        <v>1700</v>
      </c>
      <c r="F33" s="14">
        <v>0.68</v>
      </c>
    </row>
    <row r="34" ht="20.1" customHeight="1" spans="1:6">
      <c r="A34" s="13">
        <v>4.3</v>
      </c>
      <c r="B34" s="13" t="s">
        <v>51</v>
      </c>
      <c r="C34" s="13" t="s">
        <v>23</v>
      </c>
      <c r="D34" s="13">
        <v>7</v>
      </c>
      <c r="E34" s="13">
        <v>2100</v>
      </c>
      <c r="F34" s="14">
        <v>1.47</v>
      </c>
    </row>
    <row r="35" ht="20.1" customHeight="1" spans="1:6">
      <c r="A35" s="13">
        <v>4.4</v>
      </c>
      <c r="B35" s="13" t="s">
        <v>52</v>
      </c>
      <c r="C35" s="13" t="s">
        <v>23</v>
      </c>
      <c r="D35" s="13">
        <v>2</v>
      </c>
      <c r="E35" s="13">
        <v>2400</v>
      </c>
      <c r="F35" s="14">
        <v>0.48</v>
      </c>
    </row>
    <row r="36" ht="20.1" customHeight="1" spans="1:6">
      <c r="A36" s="13">
        <v>4.5</v>
      </c>
      <c r="B36" s="13" t="s">
        <v>53</v>
      </c>
      <c r="C36" s="13" t="s">
        <v>23</v>
      </c>
      <c r="D36" s="13">
        <v>2</v>
      </c>
      <c r="E36" s="13">
        <v>2600</v>
      </c>
      <c r="F36" s="14">
        <v>0.52</v>
      </c>
    </row>
    <row r="37" ht="20.1" customHeight="1" spans="1:6">
      <c r="A37" s="13">
        <v>4.6</v>
      </c>
      <c r="B37" s="13" t="s">
        <v>54</v>
      </c>
      <c r="C37" s="13" t="s">
        <v>23</v>
      </c>
      <c r="D37" s="13">
        <v>1</v>
      </c>
      <c r="E37" s="13">
        <v>3500</v>
      </c>
      <c r="F37" s="14">
        <v>0.35</v>
      </c>
    </row>
    <row r="38" ht="20.1" customHeight="1" spans="1:6">
      <c r="A38" s="13">
        <v>5</v>
      </c>
      <c r="B38" s="13" t="s">
        <v>55</v>
      </c>
      <c r="C38" s="13" t="s">
        <v>23</v>
      </c>
      <c r="D38" s="13">
        <v>18</v>
      </c>
      <c r="E38" s="13"/>
      <c r="F38" s="14">
        <v>10.32</v>
      </c>
    </row>
    <row r="39" ht="20.1" customHeight="1" spans="1:6">
      <c r="A39" s="13">
        <v>5.1</v>
      </c>
      <c r="B39" s="13" t="s">
        <v>56</v>
      </c>
      <c r="C39" s="13" t="s">
        <v>23</v>
      </c>
      <c r="D39" s="13">
        <v>2</v>
      </c>
      <c r="E39" s="13">
        <v>4000</v>
      </c>
      <c r="F39" s="14">
        <v>0.8</v>
      </c>
    </row>
    <row r="40" ht="20.1" customHeight="1" spans="1:6">
      <c r="A40" s="13">
        <v>5.2</v>
      </c>
      <c r="B40" s="13" t="s">
        <v>57</v>
      </c>
      <c r="C40" s="13" t="s">
        <v>23</v>
      </c>
      <c r="D40" s="13">
        <v>4</v>
      </c>
      <c r="E40" s="13">
        <v>5000</v>
      </c>
      <c r="F40" s="14">
        <v>2</v>
      </c>
    </row>
    <row r="41" ht="20.1" customHeight="1" spans="1:6">
      <c r="A41" s="13">
        <v>5.3</v>
      </c>
      <c r="B41" s="13" t="s">
        <v>58</v>
      </c>
      <c r="C41" s="13" t="s">
        <v>23</v>
      </c>
      <c r="D41" s="13">
        <v>7</v>
      </c>
      <c r="E41" s="13">
        <v>5800</v>
      </c>
      <c r="F41" s="14">
        <v>4.06</v>
      </c>
    </row>
    <row r="42" ht="20.1" customHeight="1" spans="1:6">
      <c r="A42" s="13">
        <v>5.4</v>
      </c>
      <c r="B42" s="13" t="s">
        <v>59</v>
      </c>
      <c r="C42" s="13" t="s">
        <v>23</v>
      </c>
      <c r="D42" s="13">
        <v>2</v>
      </c>
      <c r="E42" s="13">
        <v>6300</v>
      </c>
      <c r="F42" s="14">
        <v>1.26</v>
      </c>
    </row>
    <row r="43" ht="20.1" customHeight="1" spans="1:6">
      <c r="A43" s="13">
        <v>5.5</v>
      </c>
      <c r="B43" s="13" t="s">
        <v>60</v>
      </c>
      <c r="C43" s="13" t="s">
        <v>23</v>
      </c>
      <c r="D43" s="13">
        <v>2</v>
      </c>
      <c r="E43" s="13">
        <v>7000</v>
      </c>
      <c r="F43" s="14">
        <v>1.4</v>
      </c>
    </row>
    <row r="44" ht="20.1" customHeight="1" spans="1:6">
      <c r="A44" s="13">
        <v>5.6</v>
      </c>
      <c r="B44" s="13" t="s">
        <v>61</v>
      </c>
      <c r="C44" s="13" t="s">
        <v>23</v>
      </c>
      <c r="D44" s="13">
        <v>1</v>
      </c>
      <c r="E44" s="13">
        <v>8000</v>
      </c>
      <c r="F44" s="14">
        <v>0.8</v>
      </c>
    </row>
    <row r="45" ht="20.1" customHeight="1" spans="1:6">
      <c r="A45" s="13">
        <v>6</v>
      </c>
      <c r="B45" s="13" t="s">
        <v>62</v>
      </c>
      <c r="C45" s="13" t="s">
        <v>25</v>
      </c>
      <c r="D45" s="13">
        <v>107</v>
      </c>
      <c r="E45" s="13">
        <v>780</v>
      </c>
      <c r="F45" s="14">
        <v>8.35</v>
      </c>
    </row>
    <row r="46" ht="20.1" customHeight="1" spans="1:6">
      <c r="A46" s="13">
        <v>7</v>
      </c>
      <c r="B46" s="13" t="s">
        <v>63</v>
      </c>
      <c r="C46" s="13" t="s">
        <v>25</v>
      </c>
      <c r="D46" s="13">
        <v>10</v>
      </c>
      <c r="E46" s="13">
        <v>2000</v>
      </c>
      <c r="F46" s="14">
        <v>2</v>
      </c>
    </row>
    <row r="47" ht="20.1" customHeight="1" spans="1:6">
      <c r="A47" s="13">
        <v>8</v>
      </c>
      <c r="B47" s="13" t="s">
        <v>64</v>
      </c>
      <c r="C47" s="13" t="s">
        <v>18</v>
      </c>
      <c r="D47" s="13">
        <v>14</v>
      </c>
      <c r="E47" s="13">
        <v>850</v>
      </c>
      <c r="F47" s="14">
        <v>1.19</v>
      </c>
    </row>
    <row r="48" ht="20.1" customHeight="1" spans="1:6">
      <c r="A48" s="13">
        <v>9</v>
      </c>
      <c r="B48" s="13" t="s">
        <v>65</v>
      </c>
      <c r="C48" s="13" t="s">
        <v>66</v>
      </c>
      <c r="D48" s="13">
        <v>14</v>
      </c>
      <c r="E48" s="13">
        <v>6000</v>
      </c>
      <c r="F48" s="14">
        <v>8.4</v>
      </c>
    </row>
    <row r="49" ht="20.1" customHeight="1" spans="1:6">
      <c r="A49" s="13">
        <v>10</v>
      </c>
      <c r="B49" s="13" t="s">
        <v>67</v>
      </c>
      <c r="C49" s="13" t="s">
        <v>18</v>
      </c>
      <c r="D49" s="13">
        <v>764</v>
      </c>
      <c r="E49" s="13"/>
      <c r="F49" s="15">
        <v>47.36</v>
      </c>
    </row>
    <row r="50" ht="20.1" customHeight="1" spans="1:6">
      <c r="A50" s="13">
        <v>10.1</v>
      </c>
      <c r="B50" s="13" t="s">
        <v>69</v>
      </c>
      <c r="C50" s="13" t="s">
        <v>18</v>
      </c>
      <c r="D50" s="13">
        <v>30</v>
      </c>
      <c r="E50" s="13">
        <v>1236.33</v>
      </c>
      <c r="F50" s="14">
        <v>3.71</v>
      </c>
    </row>
    <row r="51" ht="20.1" customHeight="1" spans="1:6">
      <c r="A51" s="13">
        <v>10.2</v>
      </c>
      <c r="B51" s="13"/>
      <c r="C51" s="13"/>
      <c r="D51" s="13"/>
      <c r="E51" s="13"/>
      <c r="F51" s="14"/>
    </row>
    <row r="52" ht="20.1" customHeight="1" spans="1:6">
      <c r="A52" s="13">
        <v>10.3</v>
      </c>
      <c r="B52" s="13" t="s">
        <v>70</v>
      </c>
      <c r="C52" s="13" t="s">
        <v>18</v>
      </c>
      <c r="D52" s="13">
        <v>493</v>
      </c>
      <c r="E52" s="13">
        <v>605.26</v>
      </c>
      <c r="F52" s="14">
        <v>29.84</v>
      </c>
    </row>
    <row r="53" ht="20.1" customHeight="1" spans="1:6">
      <c r="A53" s="13">
        <v>10.4</v>
      </c>
      <c r="B53" s="13" t="s">
        <v>71</v>
      </c>
      <c r="C53" s="13" t="s">
        <v>18</v>
      </c>
      <c r="D53" s="13">
        <v>241</v>
      </c>
      <c r="E53" s="13">
        <v>402.64</v>
      </c>
      <c r="F53" s="14">
        <v>9.7</v>
      </c>
    </row>
    <row r="54" ht="20.1" customHeight="1" spans="1:6">
      <c r="A54" s="13">
        <v>10.5</v>
      </c>
      <c r="B54" s="13" t="s">
        <v>72</v>
      </c>
      <c r="C54" s="13" t="s">
        <v>25</v>
      </c>
      <c r="D54" s="13">
        <v>37</v>
      </c>
      <c r="E54" s="13">
        <v>1110.57</v>
      </c>
      <c r="F54" s="14">
        <v>4.11</v>
      </c>
    </row>
    <row r="55" ht="20.1" customHeight="1" spans="1:6">
      <c r="A55" s="13">
        <v>11</v>
      </c>
      <c r="B55" s="13" t="s">
        <v>73</v>
      </c>
      <c r="C55" s="13"/>
      <c r="D55" s="13"/>
      <c r="E55" s="13"/>
      <c r="F55" s="14">
        <v>1.57</v>
      </c>
    </row>
    <row r="56" ht="20.1" customHeight="1" spans="1:6">
      <c r="A56" s="13">
        <v>11.1</v>
      </c>
      <c r="B56" s="13" t="s">
        <v>74</v>
      </c>
      <c r="C56" s="13" t="s">
        <v>25</v>
      </c>
      <c r="D56" s="13">
        <v>1</v>
      </c>
      <c r="E56" s="13">
        <v>1727.33</v>
      </c>
      <c r="F56" s="14">
        <v>0.17</v>
      </c>
    </row>
    <row r="57" ht="20.1" customHeight="1" spans="1:6">
      <c r="A57" s="13">
        <v>11.2</v>
      </c>
      <c r="B57" s="13" t="s">
        <v>75</v>
      </c>
      <c r="C57" s="13" t="s">
        <v>25</v>
      </c>
      <c r="D57" s="13">
        <v>1</v>
      </c>
      <c r="E57" s="13">
        <v>1221.07</v>
      </c>
      <c r="F57" s="14">
        <v>0.12</v>
      </c>
    </row>
    <row r="58" ht="20.1" customHeight="1" spans="1:6">
      <c r="A58" s="13">
        <v>11.3</v>
      </c>
      <c r="B58" s="13" t="s">
        <v>76</v>
      </c>
      <c r="C58" s="13" t="s">
        <v>25</v>
      </c>
      <c r="D58" s="13">
        <v>1</v>
      </c>
      <c r="E58" s="13">
        <v>5750.2</v>
      </c>
      <c r="F58" s="14">
        <v>0.58</v>
      </c>
    </row>
    <row r="59" ht="20.1" customHeight="1" spans="1:6">
      <c r="A59" s="13">
        <v>11.4</v>
      </c>
      <c r="B59" s="13" t="s">
        <v>77</v>
      </c>
      <c r="C59" s="13" t="s">
        <v>25</v>
      </c>
      <c r="D59" s="13">
        <v>10</v>
      </c>
      <c r="E59" s="13">
        <v>573.65</v>
      </c>
      <c r="F59" s="14">
        <v>0.57</v>
      </c>
    </row>
    <row r="60" ht="20.1" customHeight="1" spans="1:6">
      <c r="A60" s="13">
        <v>11.5</v>
      </c>
      <c r="B60" s="13" t="s">
        <v>78</v>
      </c>
      <c r="C60" s="13" t="s">
        <v>25</v>
      </c>
      <c r="D60" s="13">
        <v>1</v>
      </c>
      <c r="E60" s="13">
        <v>1221.07</v>
      </c>
      <c r="F60" s="14">
        <v>0.12</v>
      </c>
    </row>
    <row r="61" s="2" customFormat="1" ht="20.1" customHeight="1" spans="1:6">
      <c r="A61" s="9" t="s">
        <v>79</v>
      </c>
      <c r="B61" s="9" t="s">
        <v>80</v>
      </c>
      <c r="C61" s="9"/>
      <c r="D61" s="9"/>
      <c r="E61" s="9"/>
      <c r="F61" s="12">
        <v>85.17</v>
      </c>
    </row>
    <row r="62" ht="20.1" customHeight="1" spans="1:6">
      <c r="A62" s="13">
        <v>1</v>
      </c>
      <c r="B62" s="13" t="s">
        <v>81</v>
      </c>
      <c r="C62" s="13" t="s">
        <v>36</v>
      </c>
      <c r="D62" s="13">
        <v>3582</v>
      </c>
      <c r="E62" s="13">
        <v>228</v>
      </c>
      <c r="F62" s="14">
        <v>81.67</v>
      </c>
    </row>
    <row r="63" ht="20.1" customHeight="1" spans="1:6">
      <c r="A63" s="13">
        <v>2</v>
      </c>
      <c r="B63" s="13" t="s">
        <v>82</v>
      </c>
      <c r="C63" s="13" t="s">
        <v>36</v>
      </c>
      <c r="D63" s="13">
        <v>175</v>
      </c>
      <c r="E63" s="13">
        <v>200</v>
      </c>
      <c r="F63" s="14">
        <v>3.5</v>
      </c>
    </row>
    <row r="64" s="2" customFormat="1" ht="20.1" customHeight="1" spans="1:6">
      <c r="A64" s="9" t="s">
        <v>83</v>
      </c>
      <c r="B64" s="9" t="s">
        <v>84</v>
      </c>
      <c r="C64" s="9" t="s">
        <v>85</v>
      </c>
      <c r="D64" s="9">
        <v>185.8</v>
      </c>
      <c r="E64" s="9">
        <v>500</v>
      </c>
      <c r="F64" s="14">
        <v>9.29</v>
      </c>
    </row>
    <row r="65" s="2" customFormat="1" ht="20.1" customHeight="1" spans="1:6">
      <c r="A65" s="9"/>
      <c r="B65" s="9"/>
      <c r="C65" s="9"/>
      <c r="D65" s="9"/>
      <c r="E65" s="9"/>
      <c r="F65" s="14"/>
    </row>
    <row r="66" s="2" customFormat="1" ht="20.1" customHeight="1" spans="1:6">
      <c r="A66" s="9"/>
      <c r="B66" s="9" t="s">
        <v>86</v>
      </c>
      <c r="C66" s="9" t="s">
        <v>85</v>
      </c>
      <c r="D66" s="9">
        <v>186.4</v>
      </c>
      <c r="E66" s="10">
        <v>28900</v>
      </c>
      <c r="F66" s="11">
        <v>538.7</v>
      </c>
    </row>
    <row r="67" s="2" customFormat="1" ht="20.1" customHeight="1" spans="1:6">
      <c r="A67" s="9" t="s">
        <v>15</v>
      </c>
      <c r="B67" s="9" t="s">
        <v>16</v>
      </c>
      <c r="C67" s="9"/>
      <c r="D67" s="9"/>
      <c r="E67" s="9"/>
      <c r="F67" s="12">
        <v>88.1</v>
      </c>
    </row>
    <row r="68" ht="20.1" customHeight="1" spans="1:6">
      <c r="A68" s="13">
        <v>1</v>
      </c>
      <c r="B68" s="13" t="s">
        <v>17</v>
      </c>
      <c r="C68" s="13" t="s">
        <v>18</v>
      </c>
      <c r="D68" s="13">
        <v>1793</v>
      </c>
      <c r="E68" s="13">
        <v>344.19</v>
      </c>
      <c r="F68" s="14">
        <v>61.71</v>
      </c>
    </row>
    <row r="69" ht="20.1" customHeight="1" spans="1:6">
      <c r="A69" s="13">
        <v>2</v>
      </c>
      <c r="B69" s="13" t="s">
        <v>19</v>
      </c>
      <c r="C69" s="13" t="s">
        <v>20</v>
      </c>
      <c r="D69" s="13">
        <v>359</v>
      </c>
      <c r="E69" s="13">
        <v>88.27</v>
      </c>
      <c r="F69" s="14">
        <v>3.17</v>
      </c>
    </row>
    <row r="70" ht="20.1" customHeight="1" spans="1:6">
      <c r="A70" s="13">
        <v>3</v>
      </c>
      <c r="B70" s="13" t="s">
        <v>21</v>
      </c>
      <c r="C70" s="13" t="s">
        <v>20</v>
      </c>
      <c r="D70" s="13">
        <v>36</v>
      </c>
      <c r="E70" s="13">
        <v>2717.52</v>
      </c>
      <c r="F70" s="14">
        <v>9.78</v>
      </c>
    </row>
    <row r="71" ht="20.1" customHeight="1" spans="1:6">
      <c r="A71" s="13">
        <v>4</v>
      </c>
      <c r="B71" s="13" t="s">
        <v>22</v>
      </c>
      <c r="C71" s="13" t="s">
        <v>23</v>
      </c>
      <c r="D71" s="13">
        <v>17</v>
      </c>
      <c r="E71" s="13">
        <v>2818.86</v>
      </c>
      <c r="F71" s="14">
        <v>4.79</v>
      </c>
    </row>
    <row r="72" ht="20.1" customHeight="1" spans="1:6">
      <c r="A72" s="13">
        <v>5</v>
      </c>
      <c r="B72" s="13" t="s">
        <v>24</v>
      </c>
      <c r="C72" s="13" t="s">
        <v>25</v>
      </c>
      <c r="D72" s="13">
        <v>224</v>
      </c>
      <c r="E72" s="13">
        <v>104.96</v>
      </c>
      <c r="F72" s="14">
        <v>2.35</v>
      </c>
    </row>
    <row r="73" ht="20.1" customHeight="1" spans="1:6">
      <c r="A73" s="13">
        <v>6</v>
      </c>
      <c r="B73" s="13" t="s">
        <v>26</v>
      </c>
      <c r="C73" s="13" t="s">
        <v>23</v>
      </c>
      <c r="D73" s="13">
        <v>2</v>
      </c>
      <c r="E73" s="13">
        <v>9945.33</v>
      </c>
      <c r="F73" s="14">
        <v>1.99</v>
      </c>
    </row>
    <row r="74" ht="20.1" customHeight="1" spans="1:6">
      <c r="A74" s="13">
        <v>8</v>
      </c>
      <c r="B74" s="13" t="s">
        <v>27</v>
      </c>
      <c r="C74" s="13" t="s">
        <v>18</v>
      </c>
      <c r="D74" s="13">
        <v>381</v>
      </c>
      <c r="E74" s="13">
        <v>112.84</v>
      </c>
      <c r="F74" s="14">
        <v>4.3</v>
      </c>
    </row>
    <row r="75" s="2" customFormat="1" ht="20.1" customHeight="1" spans="1:6">
      <c r="A75" s="9" t="s">
        <v>28</v>
      </c>
      <c r="B75" s="9" t="s">
        <v>29</v>
      </c>
      <c r="C75" s="9"/>
      <c r="D75" s="9"/>
      <c r="E75" s="9"/>
      <c r="F75" s="12">
        <v>356.2</v>
      </c>
    </row>
    <row r="76" ht="20.1" customHeight="1" spans="1:6">
      <c r="A76" s="13">
        <v>1</v>
      </c>
      <c r="B76" s="13" t="s">
        <v>30</v>
      </c>
      <c r="C76" s="13"/>
      <c r="D76" s="13"/>
      <c r="E76" s="13"/>
      <c r="F76" s="14">
        <v>71.54</v>
      </c>
    </row>
    <row r="77" ht="20.1" customHeight="1" spans="1:6">
      <c r="A77" s="13">
        <v>1.1</v>
      </c>
      <c r="B77" s="13" t="s">
        <v>31</v>
      </c>
      <c r="C77" s="13" t="s">
        <v>23</v>
      </c>
      <c r="D77" s="13">
        <v>1</v>
      </c>
      <c r="E77" s="13">
        <v>278842.48</v>
      </c>
      <c r="F77" s="14">
        <v>27.88</v>
      </c>
    </row>
    <row r="78" ht="20.1" customHeight="1" spans="1:6">
      <c r="A78" s="13">
        <v>1.2</v>
      </c>
      <c r="B78" s="13" t="s">
        <v>32</v>
      </c>
      <c r="C78" s="13" t="s">
        <v>33</v>
      </c>
      <c r="D78" s="13">
        <v>1</v>
      </c>
      <c r="E78" s="13">
        <v>251700</v>
      </c>
      <c r="F78" s="14">
        <v>25.17</v>
      </c>
    </row>
    <row r="79" ht="20.1" customHeight="1" spans="1:6">
      <c r="A79" s="13">
        <v>1.3</v>
      </c>
      <c r="B79" s="13" t="s">
        <v>34</v>
      </c>
      <c r="C79" s="13" t="s">
        <v>33</v>
      </c>
      <c r="D79" s="13">
        <v>1</v>
      </c>
      <c r="E79" s="13">
        <v>14900</v>
      </c>
      <c r="F79" s="14">
        <v>1.49</v>
      </c>
    </row>
    <row r="80" ht="20.1" customHeight="1" spans="1:6">
      <c r="A80" s="13">
        <v>1.4</v>
      </c>
      <c r="B80" s="13" t="s">
        <v>35</v>
      </c>
      <c r="C80" s="13" t="s">
        <v>36</v>
      </c>
      <c r="D80" s="13">
        <v>40</v>
      </c>
      <c r="E80" s="13">
        <v>3000</v>
      </c>
      <c r="F80" s="14">
        <v>12</v>
      </c>
    </row>
    <row r="81" ht="20.1" customHeight="1" spans="1:6">
      <c r="A81" s="13">
        <v>1.5</v>
      </c>
      <c r="B81" s="13" t="s">
        <v>37</v>
      </c>
      <c r="C81" s="13" t="s">
        <v>33</v>
      </c>
      <c r="D81" s="13">
        <v>1</v>
      </c>
      <c r="E81" s="13">
        <v>50000</v>
      </c>
      <c r="F81" s="14">
        <v>5</v>
      </c>
    </row>
    <row r="82" ht="20.1" customHeight="1" spans="1:6">
      <c r="A82" s="13">
        <v>2</v>
      </c>
      <c r="B82" s="13" t="s">
        <v>38</v>
      </c>
      <c r="C82" s="13" t="s">
        <v>18</v>
      </c>
      <c r="D82" s="13">
        <v>4307</v>
      </c>
      <c r="E82" s="13"/>
      <c r="F82" s="14">
        <v>123.12</v>
      </c>
    </row>
    <row r="83" ht="20.1" customHeight="1" spans="1:6">
      <c r="A83" s="13" t="s">
        <v>87</v>
      </c>
      <c r="B83" s="13" t="s">
        <v>39</v>
      </c>
      <c r="C83" s="13" t="s">
        <v>18</v>
      </c>
      <c r="D83" s="13">
        <v>112</v>
      </c>
      <c r="E83" s="13">
        <v>91.85</v>
      </c>
      <c r="F83" s="14">
        <v>1.03</v>
      </c>
    </row>
    <row r="84" ht="20.1" customHeight="1" spans="1:6">
      <c r="A84" s="13" t="s">
        <v>88</v>
      </c>
      <c r="B84" s="13" t="s">
        <v>40</v>
      </c>
      <c r="C84" s="13" t="s">
        <v>18</v>
      </c>
      <c r="D84" s="13">
        <v>97</v>
      </c>
      <c r="E84" s="13">
        <v>119.14</v>
      </c>
      <c r="F84" s="14">
        <v>1.16</v>
      </c>
    </row>
    <row r="85" ht="20.1" customHeight="1" spans="1:6">
      <c r="A85" s="13" t="s">
        <v>89</v>
      </c>
      <c r="B85" s="13" t="s">
        <v>41</v>
      </c>
      <c r="C85" s="13" t="s">
        <v>18</v>
      </c>
      <c r="D85" s="13">
        <v>364</v>
      </c>
      <c r="E85" s="13">
        <v>141.94</v>
      </c>
      <c r="F85" s="14">
        <v>5.17</v>
      </c>
    </row>
    <row r="86" ht="20.1" customHeight="1" spans="1:6">
      <c r="A86" s="13" t="s">
        <v>90</v>
      </c>
      <c r="B86" s="13" t="s">
        <v>42</v>
      </c>
      <c r="C86" s="13" t="s">
        <v>18</v>
      </c>
      <c r="D86" s="13">
        <v>367</v>
      </c>
      <c r="E86" s="13">
        <v>170.66</v>
      </c>
      <c r="F86" s="14">
        <v>6.26</v>
      </c>
    </row>
    <row r="87" ht="20.1" customHeight="1" spans="1:6">
      <c r="A87" s="13" t="s">
        <v>91</v>
      </c>
      <c r="B87" s="13" t="s">
        <v>43</v>
      </c>
      <c r="C87" s="13" t="s">
        <v>18</v>
      </c>
      <c r="D87" s="13">
        <v>674</v>
      </c>
      <c r="E87" s="13">
        <v>194.27</v>
      </c>
      <c r="F87" s="14">
        <v>13.09</v>
      </c>
    </row>
    <row r="88" ht="20.1" customHeight="1" spans="1:6">
      <c r="A88" s="13" t="s">
        <v>92</v>
      </c>
      <c r="B88" s="13" t="s">
        <v>93</v>
      </c>
      <c r="C88" s="13" t="s">
        <v>18</v>
      </c>
      <c r="D88" s="13">
        <v>875</v>
      </c>
      <c r="E88" s="13">
        <v>274.26</v>
      </c>
      <c r="F88" s="14">
        <v>24</v>
      </c>
    </row>
    <row r="89" ht="20.1" customHeight="1" spans="1:6">
      <c r="A89" s="13" t="s">
        <v>94</v>
      </c>
      <c r="B89" s="13" t="s">
        <v>44</v>
      </c>
      <c r="C89" s="13" t="s">
        <v>18</v>
      </c>
      <c r="D89" s="13">
        <v>396</v>
      </c>
      <c r="E89" s="13">
        <v>351.11</v>
      </c>
      <c r="F89" s="14">
        <v>13.9</v>
      </c>
    </row>
    <row r="90" ht="20.1" customHeight="1" spans="1:6">
      <c r="A90" s="13" t="s">
        <v>95</v>
      </c>
      <c r="B90" s="13" t="s">
        <v>96</v>
      </c>
      <c r="C90" s="13" t="s">
        <v>18</v>
      </c>
      <c r="D90" s="13">
        <v>1422</v>
      </c>
      <c r="E90" s="13">
        <v>411.49</v>
      </c>
      <c r="F90" s="14">
        <v>58.51</v>
      </c>
    </row>
    <row r="91" ht="20.1" customHeight="1" spans="1:6">
      <c r="A91" s="13">
        <v>3</v>
      </c>
      <c r="B91" s="13" t="s">
        <v>45</v>
      </c>
      <c r="C91" s="13" t="s">
        <v>18</v>
      </c>
      <c r="D91" s="13">
        <v>254</v>
      </c>
      <c r="E91" s="13"/>
      <c r="F91" s="14">
        <v>64.03</v>
      </c>
    </row>
    <row r="92" ht="20.1" customHeight="1" spans="1:6">
      <c r="A92" s="13">
        <v>3.1</v>
      </c>
      <c r="B92" s="13" t="s">
        <v>97</v>
      </c>
      <c r="C92" s="13" t="s">
        <v>18</v>
      </c>
      <c r="D92" s="13">
        <v>0</v>
      </c>
      <c r="E92" s="13">
        <v>1000</v>
      </c>
      <c r="F92" s="14">
        <v>0</v>
      </c>
    </row>
    <row r="93" ht="20.1" customHeight="1" spans="1:6">
      <c r="A93" s="13">
        <v>3.2</v>
      </c>
      <c r="B93" s="13" t="s">
        <v>98</v>
      </c>
      <c r="C93" s="13" t="s">
        <v>18</v>
      </c>
      <c r="D93" s="13">
        <v>0</v>
      </c>
      <c r="E93" s="13">
        <v>1450</v>
      </c>
      <c r="F93" s="14">
        <v>0</v>
      </c>
    </row>
    <row r="94" ht="20.1" customHeight="1" spans="1:6">
      <c r="A94" s="13">
        <v>3.3</v>
      </c>
      <c r="B94" s="13" t="s">
        <v>99</v>
      </c>
      <c r="C94" s="13" t="s">
        <v>18</v>
      </c>
      <c r="D94" s="13">
        <v>0</v>
      </c>
      <c r="E94" s="13">
        <v>1800</v>
      </c>
      <c r="F94" s="14">
        <v>0</v>
      </c>
    </row>
    <row r="95" ht="20.1" customHeight="1" spans="1:6">
      <c r="A95" s="13">
        <v>3.4</v>
      </c>
      <c r="B95" s="13" t="s">
        <v>100</v>
      </c>
      <c r="C95" s="13" t="s">
        <v>18</v>
      </c>
      <c r="D95" s="13">
        <v>26</v>
      </c>
      <c r="E95" s="13">
        <v>2100</v>
      </c>
      <c r="F95" s="14">
        <v>5.46</v>
      </c>
    </row>
    <row r="96" ht="20.1" customHeight="1" spans="1:6">
      <c r="A96" s="13">
        <v>3.5</v>
      </c>
      <c r="B96" s="13" t="s">
        <v>47</v>
      </c>
      <c r="C96" s="13" t="s">
        <v>18</v>
      </c>
      <c r="D96" s="13">
        <v>26</v>
      </c>
      <c r="E96" s="13">
        <v>2325</v>
      </c>
      <c r="F96" s="14">
        <v>6.05</v>
      </c>
    </row>
    <row r="97" ht="20.1" customHeight="1" spans="1:6">
      <c r="A97" s="13">
        <v>3.6</v>
      </c>
      <c r="B97" s="13" t="s">
        <v>101</v>
      </c>
      <c r="C97" s="13" t="s">
        <v>18</v>
      </c>
      <c r="D97" s="13">
        <v>202</v>
      </c>
      <c r="E97" s="13">
        <v>2600</v>
      </c>
      <c r="F97" s="14">
        <v>52.52</v>
      </c>
    </row>
    <row r="98" ht="20.1" customHeight="1" spans="1:6">
      <c r="A98" s="13">
        <v>4</v>
      </c>
      <c r="B98" s="13" t="s">
        <v>48</v>
      </c>
      <c r="C98" s="13" t="s">
        <v>23</v>
      </c>
      <c r="D98" s="13">
        <v>19</v>
      </c>
      <c r="E98" s="13"/>
      <c r="F98" s="14">
        <v>4.78</v>
      </c>
    </row>
    <row r="99" ht="20.1" customHeight="1" spans="1:6">
      <c r="A99" s="13" t="s">
        <v>102</v>
      </c>
      <c r="B99" s="13" t="s">
        <v>49</v>
      </c>
      <c r="C99" s="13" t="s">
        <v>23</v>
      </c>
      <c r="D99" s="13">
        <v>2</v>
      </c>
      <c r="E99" s="13">
        <v>1600</v>
      </c>
      <c r="F99" s="14">
        <v>0.32</v>
      </c>
    </row>
    <row r="100" ht="20.1" customHeight="1" spans="1:6">
      <c r="A100" s="13" t="s">
        <v>103</v>
      </c>
      <c r="B100" s="13" t="s">
        <v>50</v>
      </c>
      <c r="C100" s="13" t="s">
        <v>23</v>
      </c>
      <c r="D100" s="13">
        <v>1</v>
      </c>
      <c r="E100" s="13">
        <v>1700</v>
      </c>
      <c r="F100" s="14">
        <v>0.17</v>
      </c>
    </row>
    <row r="101" ht="20.1" customHeight="1" spans="1:6">
      <c r="A101" s="13" t="s">
        <v>104</v>
      </c>
      <c r="B101" s="13" t="s">
        <v>51</v>
      </c>
      <c r="C101" s="13" t="s">
        <v>23</v>
      </c>
      <c r="D101" s="13">
        <v>4</v>
      </c>
      <c r="E101" s="13">
        <v>2100</v>
      </c>
      <c r="F101" s="14">
        <v>0.84</v>
      </c>
    </row>
    <row r="102" ht="20.1" customHeight="1" spans="1:6">
      <c r="A102" s="13" t="s">
        <v>105</v>
      </c>
      <c r="B102" s="13" t="s">
        <v>52</v>
      </c>
      <c r="C102" s="13" t="s">
        <v>23</v>
      </c>
      <c r="D102" s="13">
        <v>3</v>
      </c>
      <c r="E102" s="13">
        <v>2400</v>
      </c>
      <c r="F102" s="14">
        <v>0.72</v>
      </c>
    </row>
    <row r="103" ht="20.1" customHeight="1" spans="1:6">
      <c r="A103" s="13" t="s">
        <v>106</v>
      </c>
      <c r="B103" s="13" t="s">
        <v>53</v>
      </c>
      <c r="C103" s="13" t="s">
        <v>23</v>
      </c>
      <c r="D103" s="13">
        <v>3</v>
      </c>
      <c r="E103" s="13">
        <v>2600</v>
      </c>
      <c r="F103" s="14">
        <v>0.78</v>
      </c>
    </row>
    <row r="104" ht="20.1" customHeight="1" spans="1:6">
      <c r="A104" s="13" t="s">
        <v>107</v>
      </c>
      <c r="B104" s="13" t="s">
        <v>108</v>
      </c>
      <c r="C104" s="13" t="s">
        <v>23</v>
      </c>
      <c r="D104" s="13">
        <v>5</v>
      </c>
      <c r="E104" s="13">
        <v>3200</v>
      </c>
      <c r="F104" s="14">
        <v>1.6</v>
      </c>
    </row>
    <row r="105" ht="20.1" customHeight="1" spans="1:6">
      <c r="A105" s="13" t="s">
        <v>109</v>
      </c>
      <c r="B105" s="13" t="s">
        <v>54</v>
      </c>
      <c r="C105" s="13" t="s">
        <v>23</v>
      </c>
      <c r="D105" s="13">
        <v>1</v>
      </c>
      <c r="E105" s="13">
        <v>3500</v>
      </c>
      <c r="F105" s="14">
        <v>0.35</v>
      </c>
    </row>
    <row r="106" ht="20.1" customHeight="1" spans="1:6">
      <c r="A106" s="13">
        <v>5</v>
      </c>
      <c r="B106" s="13" t="s">
        <v>55</v>
      </c>
      <c r="C106" s="13" t="s">
        <v>23</v>
      </c>
      <c r="D106" s="13">
        <v>19</v>
      </c>
      <c r="E106" s="13"/>
      <c r="F106" s="14">
        <v>12.16</v>
      </c>
    </row>
    <row r="107" ht="20.1" customHeight="1" spans="1:6">
      <c r="A107" s="13">
        <v>5.1</v>
      </c>
      <c r="B107" s="13" t="s">
        <v>56</v>
      </c>
      <c r="C107" s="13" t="s">
        <v>23</v>
      </c>
      <c r="D107" s="13">
        <v>2</v>
      </c>
      <c r="E107" s="13">
        <v>4000</v>
      </c>
      <c r="F107" s="14">
        <v>0.8</v>
      </c>
    </row>
    <row r="108" ht="20.1" customHeight="1" spans="1:6">
      <c r="A108" s="13">
        <v>5.2</v>
      </c>
      <c r="B108" s="13" t="s">
        <v>57</v>
      </c>
      <c r="C108" s="13" t="s">
        <v>23</v>
      </c>
      <c r="D108" s="13">
        <v>1</v>
      </c>
      <c r="E108" s="13">
        <v>5000</v>
      </c>
      <c r="F108" s="14">
        <v>0.5</v>
      </c>
    </row>
    <row r="109" ht="20.1" customHeight="1" spans="1:6">
      <c r="A109" s="13">
        <v>5.3</v>
      </c>
      <c r="B109" s="13" t="s">
        <v>58</v>
      </c>
      <c r="C109" s="13" t="s">
        <v>23</v>
      </c>
      <c r="D109" s="13">
        <v>4</v>
      </c>
      <c r="E109" s="13">
        <v>5800</v>
      </c>
      <c r="F109" s="14">
        <v>2.32</v>
      </c>
    </row>
    <row r="110" ht="20.1" customHeight="1" spans="1:6">
      <c r="A110" s="13">
        <v>5.4</v>
      </c>
      <c r="B110" s="13" t="s">
        <v>59</v>
      </c>
      <c r="C110" s="13" t="s">
        <v>23</v>
      </c>
      <c r="D110" s="13">
        <v>3</v>
      </c>
      <c r="E110" s="13">
        <v>6300</v>
      </c>
      <c r="F110" s="14">
        <v>1.89</v>
      </c>
    </row>
    <row r="111" ht="20.1" customHeight="1" spans="1:6">
      <c r="A111" s="13">
        <v>5.5</v>
      </c>
      <c r="B111" s="13" t="s">
        <v>60</v>
      </c>
      <c r="C111" s="13" t="s">
        <v>23</v>
      </c>
      <c r="D111" s="13">
        <v>3</v>
      </c>
      <c r="E111" s="13">
        <v>7000</v>
      </c>
      <c r="F111" s="14">
        <v>2.1</v>
      </c>
    </row>
    <row r="112" ht="20.1" customHeight="1" spans="1:6">
      <c r="A112" s="13">
        <v>5.6</v>
      </c>
      <c r="B112" s="13" t="s">
        <v>110</v>
      </c>
      <c r="C112" s="13" t="s">
        <v>23</v>
      </c>
      <c r="D112" s="13">
        <v>5</v>
      </c>
      <c r="E112" s="13">
        <v>7500</v>
      </c>
      <c r="F112" s="14">
        <v>3.75</v>
      </c>
    </row>
    <row r="113" ht="20.1" customHeight="1" spans="1:6">
      <c r="A113" s="13">
        <v>5.7</v>
      </c>
      <c r="B113" s="13" t="s">
        <v>61</v>
      </c>
      <c r="C113" s="13" t="s">
        <v>23</v>
      </c>
      <c r="D113" s="13">
        <v>1</v>
      </c>
      <c r="E113" s="13">
        <v>8000</v>
      </c>
      <c r="F113" s="14">
        <v>0.8</v>
      </c>
    </row>
    <row r="114" ht="20.1" customHeight="1" spans="1:6">
      <c r="A114" s="13">
        <v>6</v>
      </c>
      <c r="B114" s="13" t="s">
        <v>62</v>
      </c>
      <c r="C114" s="13" t="s">
        <v>25</v>
      </c>
      <c r="D114" s="13">
        <v>160</v>
      </c>
      <c r="E114" s="13">
        <v>780</v>
      </c>
      <c r="F114" s="14">
        <v>12.48</v>
      </c>
    </row>
    <row r="115" ht="20.1" customHeight="1" spans="1:6">
      <c r="A115" s="13">
        <v>7</v>
      </c>
      <c r="B115" s="13" t="s">
        <v>63</v>
      </c>
      <c r="C115" s="13" t="s">
        <v>25</v>
      </c>
      <c r="D115" s="13">
        <v>10</v>
      </c>
      <c r="E115" s="13">
        <v>2000</v>
      </c>
      <c r="F115" s="14">
        <v>2</v>
      </c>
    </row>
    <row r="116" ht="20.1" customHeight="1" spans="1:6">
      <c r="A116" s="13">
        <v>8</v>
      </c>
      <c r="B116" s="13" t="s">
        <v>64</v>
      </c>
      <c r="C116" s="13" t="s">
        <v>18</v>
      </c>
      <c r="D116" s="13">
        <v>42</v>
      </c>
      <c r="E116" s="13">
        <v>850</v>
      </c>
      <c r="F116" s="14">
        <v>3.57</v>
      </c>
    </row>
    <row r="117" ht="20.1" customHeight="1" spans="1:6">
      <c r="A117" s="13">
        <v>9</v>
      </c>
      <c r="B117" s="13" t="s">
        <v>65</v>
      </c>
      <c r="C117" s="13" t="s">
        <v>66</v>
      </c>
      <c r="D117" s="13">
        <v>20</v>
      </c>
      <c r="E117" s="13">
        <v>6000</v>
      </c>
      <c r="F117" s="14">
        <v>12</v>
      </c>
    </row>
    <row r="118" ht="20.1" customHeight="1" spans="1:6">
      <c r="A118" s="13">
        <v>10</v>
      </c>
      <c r="B118" s="13" t="s">
        <v>67</v>
      </c>
      <c r="C118" s="13" t="s">
        <v>18</v>
      </c>
      <c r="D118" s="13">
        <v>805</v>
      </c>
      <c r="E118" s="13"/>
      <c r="F118" s="15">
        <v>48.67</v>
      </c>
    </row>
    <row r="119" ht="20.1" customHeight="1" spans="1:6">
      <c r="A119" s="13">
        <v>10.1</v>
      </c>
      <c r="B119" s="13" t="s">
        <v>68</v>
      </c>
      <c r="C119" s="13" t="s">
        <v>18</v>
      </c>
      <c r="D119" s="13"/>
      <c r="E119" s="13"/>
      <c r="F119" s="14"/>
    </row>
    <row r="120" ht="20.1" customHeight="1" spans="1:6">
      <c r="A120" s="13">
        <v>10.2</v>
      </c>
      <c r="B120" s="13" t="s">
        <v>69</v>
      </c>
      <c r="C120" s="13" t="s">
        <v>18</v>
      </c>
      <c r="D120" s="13">
        <v>30</v>
      </c>
      <c r="E120" s="13">
        <v>1236.33</v>
      </c>
      <c r="F120" s="14">
        <v>3.71</v>
      </c>
    </row>
    <row r="121" ht="20.1" customHeight="1" spans="1:6">
      <c r="A121" s="13">
        <v>10.3</v>
      </c>
      <c r="B121" s="13" t="s">
        <v>111</v>
      </c>
      <c r="C121" s="13"/>
      <c r="D121" s="13"/>
      <c r="E121" s="13"/>
      <c r="F121" s="14"/>
    </row>
    <row r="122" ht="20.1" customHeight="1" spans="1:6">
      <c r="A122" s="13">
        <v>10.4</v>
      </c>
      <c r="B122" s="13" t="s">
        <v>70</v>
      </c>
      <c r="C122" s="13" t="s">
        <v>18</v>
      </c>
      <c r="D122" s="13">
        <v>465</v>
      </c>
      <c r="E122" s="13">
        <v>605.26</v>
      </c>
      <c r="F122" s="14">
        <v>28.14</v>
      </c>
    </row>
    <row r="123" ht="20.1" customHeight="1" spans="1:6">
      <c r="A123" s="13">
        <v>10.5</v>
      </c>
      <c r="B123" s="13" t="s">
        <v>71</v>
      </c>
      <c r="C123" s="13" t="s">
        <v>18</v>
      </c>
      <c r="D123" s="13">
        <v>310</v>
      </c>
      <c r="E123" s="13">
        <v>402.64</v>
      </c>
      <c r="F123" s="14">
        <v>12.48</v>
      </c>
    </row>
    <row r="124" ht="20.1" customHeight="1" spans="1:6">
      <c r="A124" s="13">
        <v>10.6</v>
      </c>
      <c r="B124" s="13" t="s">
        <v>72</v>
      </c>
      <c r="C124" s="13" t="s">
        <v>25</v>
      </c>
      <c r="D124" s="13">
        <v>39</v>
      </c>
      <c r="E124" s="13">
        <v>1110.57</v>
      </c>
      <c r="F124" s="14">
        <v>4.33</v>
      </c>
    </row>
    <row r="125" ht="20.1" customHeight="1" spans="1:6">
      <c r="A125" s="13">
        <v>11</v>
      </c>
      <c r="B125" s="13" t="s">
        <v>73</v>
      </c>
      <c r="C125" s="13"/>
      <c r="D125" s="13"/>
      <c r="E125" s="13"/>
      <c r="F125" s="14">
        <v>1.85</v>
      </c>
    </row>
    <row r="126" ht="20.1" customHeight="1" spans="1:6">
      <c r="A126" s="13">
        <v>11.1</v>
      </c>
      <c r="B126" s="13" t="s">
        <v>74</v>
      </c>
      <c r="C126" s="13" t="s">
        <v>25</v>
      </c>
      <c r="D126" s="13">
        <v>1</v>
      </c>
      <c r="E126" s="13">
        <v>1727.33</v>
      </c>
      <c r="F126" s="14">
        <v>0.17</v>
      </c>
    </row>
    <row r="127" ht="20.1" customHeight="1" spans="1:6">
      <c r="A127" s="13">
        <v>11.2</v>
      </c>
      <c r="B127" s="13" t="s">
        <v>75</v>
      </c>
      <c r="C127" s="13" t="s">
        <v>25</v>
      </c>
      <c r="D127" s="13">
        <v>1</v>
      </c>
      <c r="E127" s="13">
        <v>1221.07</v>
      </c>
      <c r="F127" s="14">
        <v>0.12</v>
      </c>
    </row>
    <row r="128" ht="20.1" customHeight="1" spans="1:6">
      <c r="A128" s="13">
        <v>11.3</v>
      </c>
      <c r="B128" s="13" t="s">
        <v>76</v>
      </c>
      <c r="C128" s="13" t="s">
        <v>25</v>
      </c>
      <c r="D128" s="13">
        <v>1</v>
      </c>
      <c r="E128" s="13">
        <v>5750.2</v>
      </c>
      <c r="F128" s="14">
        <v>0.58</v>
      </c>
    </row>
    <row r="129" ht="20.1" customHeight="1" spans="1:6">
      <c r="A129" s="13">
        <v>11.4</v>
      </c>
      <c r="B129" s="13" t="s">
        <v>77</v>
      </c>
      <c r="C129" s="13" t="s">
        <v>25</v>
      </c>
      <c r="D129" s="13">
        <v>15</v>
      </c>
      <c r="E129" s="13">
        <v>573.65</v>
      </c>
      <c r="F129" s="14">
        <v>0.86</v>
      </c>
    </row>
    <row r="130" ht="20.1" customHeight="1" spans="1:6">
      <c r="A130" s="13">
        <v>11.5</v>
      </c>
      <c r="B130" s="13" t="s">
        <v>78</v>
      </c>
      <c r="C130" s="13" t="s">
        <v>25</v>
      </c>
      <c r="D130" s="13">
        <v>1</v>
      </c>
      <c r="E130" s="13">
        <v>1221.07</v>
      </c>
      <c r="F130" s="14">
        <v>0.12</v>
      </c>
    </row>
    <row r="131" s="2" customFormat="1" ht="20.1" customHeight="1" spans="1:6">
      <c r="A131" s="9" t="s">
        <v>79</v>
      </c>
      <c r="B131" s="9" t="s">
        <v>80</v>
      </c>
      <c r="C131" s="9"/>
      <c r="D131" s="9"/>
      <c r="E131" s="9"/>
      <c r="F131" s="12">
        <v>85.1</v>
      </c>
    </row>
    <row r="132" ht="20.1" customHeight="1" spans="1:6">
      <c r="A132" s="13">
        <v>1</v>
      </c>
      <c r="B132" s="13" t="s">
        <v>81</v>
      </c>
      <c r="C132" s="13" t="s">
        <v>36</v>
      </c>
      <c r="D132" s="13">
        <v>3732</v>
      </c>
      <c r="E132" s="13">
        <v>220</v>
      </c>
      <c r="F132" s="14">
        <v>82.1</v>
      </c>
    </row>
    <row r="133" ht="20.1" customHeight="1" spans="1:6">
      <c r="A133" s="13">
        <v>2</v>
      </c>
      <c r="B133" s="13" t="s">
        <v>82</v>
      </c>
      <c r="C133" s="13" t="s">
        <v>36</v>
      </c>
      <c r="D133" s="13">
        <v>150</v>
      </c>
      <c r="E133" s="13">
        <v>200</v>
      </c>
      <c r="F133" s="14">
        <v>3</v>
      </c>
    </row>
    <row r="134" s="2" customFormat="1" ht="20.1" customHeight="1" spans="1:6">
      <c r="A134" s="9" t="s">
        <v>83</v>
      </c>
      <c r="B134" s="9" t="s">
        <v>84</v>
      </c>
      <c r="C134" s="9" t="s">
        <v>85</v>
      </c>
      <c r="D134" s="9">
        <v>186.4</v>
      </c>
      <c r="E134" s="9">
        <v>500</v>
      </c>
      <c r="F134" s="12">
        <v>9.32</v>
      </c>
    </row>
    <row r="135" s="2" customFormat="1" ht="20.1" customHeight="1" spans="1:6">
      <c r="A135" s="9"/>
      <c r="B135" s="9"/>
      <c r="C135" s="9"/>
      <c r="D135" s="9"/>
      <c r="E135" s="9"/>
      <c r="F135" s="12"/>
    </row>
    <row r="136" s="2" customFormat="1" ht="20.1" customHeight="1" spans="1:6">
      <c r="A136" s="9"/>
      <c r="B136" s="9" t="s">
        <v>112</v>
      </c>
      <c r="C136" s="9" t="s">
        <v>85</v>
      </c>
      <c r="D136" s="9">
        <v>114.9</v>
      </c>
      <c r="E136" s="10">
        <v>30013</v>
      </c>
      <c r="F136" s="11">
        <v>344.85</v>
      </c>
    </row>
    <row r="137" s="2" customFormat="1" ht="20.1" customHeight="1" spans="1:6">
      <c r="A137" s="9" t="s">
        <v>15</v>
      </c>
      <c r="B137" s="9" t="s">
        <v>16</v>
      </c>
      <c r="C137" s="9"/>
      <c r="D137" s="9"/>
      <c r="E137" s="9"/>
      <c r="F137" s="14">
        <v>67.05</v>
      </c>
    </row>
    <row r="138" ht="20.1" customHeight="1" spans="1:6">
      <c r="A138" s="13">
        <v>1</v>
      </c>
      <c r="B138" s="13" t="s">
        <v>17</v>
      </c>
      <c r="C138" s="13" t="s">
        <v>18</v>
      </c>
      <c r="D138" s="13">
        <v>1037</v>
      </c>
      <c r="E138" s="13">
        <v>344.19</v>
      </c>
      <c r="F138" s="14">
        <v>35.69</v>
      </c>
    </row>
    <row r="139" ht="20.1" customHeight="1" spans="1:6">
      <c r="A139" s="13">
        <v>2</v>
      </c>
      <c r="B139" s="13" t="s">
        <v>19</v>
      </c>
      <c r="C139" s="13" t="s">
        <v>20</v>
      </c>
      <c r="D139" s="13">
        <v>208</v>
      </c>
      <c r="E139" s="13">
        <v>88.27</v>
      </c>
      <c r="F139" s="14">
        <v>1.84</v>
      </c>
    </row>
    <row r="140" ht="20.1" customHeight="1" spans="1:6">
      <c r="A140" s="13">
        <v>3</v>
      </c>
      <c r="B140" s="13" t="s">
        <v>21</v>
      </c>
      <c r="C140" s="13" t="s">
        <v>20</v>
      </c>
      <c r="D140" s="13">
        <v>21</v>
      </c>
      <c r="E140" s="13">
        <v>2717.52</v>
      </c>
      <c r="F140" s="14">
        <v>5.71</v>
      </c>
    </row>
    <row r="141" ht="20.1" customHeight="1" spans="1:6">
      <c r="A141" s="13">
        <v>4</v>
      </c>
      <c r="B141" s="13" t="s">
        <v>22</v>
      </c>
      <c r="C141" s="13" t="s">
        <v>23</v>
      </c>
      <c r="D141" s="13">
        <v>17</v>
      </c>
      <c r="E141" s="13">
        <v>2818.86</v>
      </c>
      <c r="F141" s="14">
        <v>4.79</v>
      </c>
    </row>
    <row r="142" ht="20.1" customHeight="1" spans="1:6">
      <c r="A142" s="13">
        <v>5</v>
      </c>
      <c r="B142" s="13" t="s">
        <v>24</v>
      </c>
      <c r="C142" s="13" t="s">
        <v>25</v>
      </c>
      <c r="D142" s="13">
        <v>130</v>
      </c>
      <c r="E142" s="13">
        <v>104.96</v>
      </c>
      <c r="F142" s="14">
        <v>1.36</v>
      </c>
    </row>
    <row r="143" ht="20.1" customHeight="1" spans="1:6">
      <c r="A143" s="13">
        <v>6</v>
      </c>
      <c r="B143" s="13" t="s">
        <v>26</v>
      </c>
      <c r="C143" s="13" t="s">
        <v>23</v>
      </c>
      <c r="D143" s="13">
        <v>2</v>
      </c>
      <c r="E143" s="13">
        <v>9945.33</v>
      </c>
      <c r="F143" s="14">
        <v>1.99</v>
      </c>
    </row>
    <row r="144" ht="20.1" customHeight="1" spans="1:6">
      <c r="A144" s="13">
        <v>7</v>
      </c>
      <c r="B144" s="13" t="s">
        <v>113</v>
      </c>
      <c r="C144" s="13" t="s">
        <v>23</v>
      </c>
      <c r="D144" s="13">
        <v>2</v>
      </c>
      <c r="E144" s="13">
        <v>16463.12</v>
      </c>
      <c r="F144" s="14">
        <v>3.29</v>
      </c>
    </row>
    <row r="145" ht="20.1" customHeight="1" spans="1:6">
      <c r="A145" s="13">
        <v>8</v>
      </c>
      <c r="B145" s="13" t="s">
        <v>27</v>
      </c>
      <c r="C145" s="13" t="s">
        <v>18</v>
      </c>
      <c r="D145" s="13">
        <v>1097</v>
      </c>
      <c r="E145" s="13">
        <v>112.84</v>
      </c>
      <c r="F145" s="14">
        <v>12.38</v>
      </c>
    </row>
    <row r="146" s="2" customFormat="1" ht="20.1" customHeight="1" spans="1:6">
      <c r="A146" s="9" t="s">
        <v>28</v>
      </c>
      <c r="B146" s="9" t="s">
        <v>29</v>
      </c>
      <c r="C146" s="9"/>
      <c r="D146" s="9"/>
      <c r="E146" s="9"/>
      <c r="F146" s="12">
        <v>184.11</v>
      </c>
    </row>
    <row r="147" ht="20.1" customHeight="1" spans="1:6">
      <c r="A147" s="13">
        <v>1</v>
      </c>
      <c r="B147" s="13" t="s">
        <v>30</v>
      </c>
      <c r="C147" s="13"/>
      <c r="D147" s="13"/>
      <c r="E147" s="13"/>
      <c r="F147" s="14">
        <v>71.14</v>
      </c>
    </row>
    <row r="148" ht="20.1" customHeight="1" spans="1:6">
      <c r="A148" s="13">
        <v>1.1</v>
      </c>
      <c r="B148" s="13" t="s">
        <v>31</v>
      </c>
      <c r="C148" s="13" t="s">
        <v>23</v>
      </c>
      <c r="D148" s="13">
        <v>1</v>
      </c>
      <c r="E148" s="13">
        <v>278842.48</v>
      </c>
      <c r="F148" s="14">
        <v>27.88</v>
      </c>
    </row>
    <row r="149" ht="20.1" customHeight="1" spans="1:6">
      <c r="A149" s="13">
        <v>1.2</v>
      </c>
      <c r="B149" s="13" t="s">
        <v>32</v>
      </c>
      <c r="C149" s="13" t="s">
        <v>33</v>
      </c>
      <c r="D149" s="13">
        <v>1</v>
      </c>
      <c r="E149" s="13">
        <v>247650</v>
      </c>
      <c r="F149" s="14">
        <v>24.77</v>
      </c>
    </row>
    <row r="150" ht="20.1" customHeight="1" spans="1:6">
      <c r="A150" s="13">
        <v>1.3</v>
      </c>
      <c r="B150" s="13" t="s">
        <v>34</v>
      </c>
      <c r="C150" s="13" t="s">
        <v>33</v>
      </c>
      <c r="D150" s="13">
        <v>1</v>
      </c>
      <c r="E150" s="13">
        <v>14900</v>
      </c>
      <c r="F150" s="14">
        <v>1.49</v>
      </c>
    </row>
    <row r="151" ht="20.1" customHeight="1" spans="1:6">
      <c r="A151" s="13">
        <v>1.4</v>
      </c>
      <c r="B151" s="13" t="s">
        <v>35</v>
      </c>
      <c r="C151" s="13" t="s">
        <v>36</v>
      </c>
      <c r="D151" s="13">
        <v>40</v>
      </c>
      <c r="E151" s="13">
        <v>3000</v>
      </c>
      <c r="F151" s="14">
        <v>12</v>
      </c>
    </row>
    <row r="152" ht="20.1" customHeight="1" spans="1:6">
      <c r="A152" s="13">
        <v>1.5</v>
      </c>
      <c r="B152" s="13" t="s">
        <v>37</v>
      </c>
      <c r="C152" s="13" t="s">
        <v>33</v>
      </c>
      <c r="D152" s="13">
        <v>1</v>
      </c>
      <c r="E152" s="13">
        <v>50000</v>
      </c>
      <c r="F152" s="14">
        <v>5</v>
      </c>
    </row>
    <row r="153" ht="20.1" customHeight="1" spans="1:6">
      <c r="A153" s="13">
        <v>2</v>
      </c>
      <c r="B153" s="13" t="s">
        <v>38</v>
      </c>
      <c r="C153" s="13" t="s">
        <v>18</v>
      </c>
      <c r="D153" s="13">
        <v>1759</v>
      </c>
      <c r="E153" s="13"/>
      <c r="F153" s="14">
        <v>30.86</v>
      </c>
    </row>
    <row r="154" ht="20.1" customHeight="1" spans="1:6">
      <c r="A154" s="13" t="s">
        <v>87</v>
      </c>
      <c r="B154" s="13" t="s">
        <v>39</v>
      </c>
      <c r="C154" s="13" t="s">
        <v>18</v>
      </c>
      <c r="D154" s="13">
        <v>77</v>
      </c>
      <c r="E154" s="13">
        <v>91.85</v>
      </c>
      <c r="F154" s="14">
        <v>0.71</v>
      </c>
    </row>
    <row r="155" ht="20.1" customHeight="1" spans="1:6">
      <c r="A155" s="13" t="s">
        <v>88</v>
      </c>
      <c r="B155" s="13" t="s">
        <v>40</v>
      </c>
      <c r="C155" s="13" t="s">
        <v>18</v>
      </c>
      <c r="D155" s="13">
        <v>823</v>
      </c>
      <c r="E155" s="13">
        <v>119.14</v>
      </c>
      <c r="F155" s="14">
        <v>9.81</v>
      </c>
    </row>
    <row r="156" ht="20.1" customHeight="1" spans="1:6">
      <c r="A156" s="13" t="s">
        <v>89</v>
      </c>
      <c r="B156" s="13" t="s">
        <v>43</v>
      </c>
      <c r="C156" s="13" t="s">
        <v>18</v>
      </c>
      <c r="D156" s="13">
        <v>402</v>
      </c>
      <c r="E156" s="13">
        <v>194.27</v>
      </c>
      <c r="F156" s="14">
        <v>7.81</v>
      </c>
    </row>
    <row r="157" ht="20.1" customHeight="1" spans="1:6">
      <c r="A157" s="13" t="s">
        <v>90</v>
      </c>
      <c r="B157" s="13" t="s">
        <v>93</v>
      </c>
      <c r="C157" s="13" t="s">
        <v>18</v>
      </c>
      <c r="D157" s="13">
        <v>457</v>
      </c>
      <c r="E157" s="13">
        <v>274.26</v>
      </c>
      <c r="F157" s="14">
        <v>12.53</v>
      </c>
    </row>
    <row r="158" ht="20.1" customHeight="1" spans="1:6">
      <c r="A158" s="13">
        <v>4</v>
      </c>
      <c r="B158" s="13" t="s">
        <v>48</v>
      </c>
      <c r="C158" s="13" t="s">
        <v>18</v>
      </c>
      <c r="D158" s="13">
        <v>12</v>
      </c>
      <c r="E158" s="13"/>
      <c r="F158" s="14">
        <v>2.21</v>
      </c>
    </row>
    <row r="159" ht="20.1" customHeight="1" spans="1:6">
      <c r="A159" s="13" t="s">
        <v>102</v>
      </c>
      <c r="B159" s="13" t="s">
        <v>49</v>
      </c>
      <c r="C159" s="13" t="s">
        <v>23</v>
      </c>
      <c r="D159" s="13">
        <v>1</v>
      </c>
      <c r="E159" s="13">
        <v>1600</v>
      </c>
      <c r="F159" s="14">
        <v>0.16</v>
      </c>
    </row>
    <row r="160" ht="20.1" customHeight="1" spans="1:6">
      <c r="A160" s="13" t="s">
        <v>103</v>
      </c>
      <c r="B160" s="13" t="s">
        <v>50</v>
      </c>
      <c r="C160" s="13" t="s">
        <v>23</v>
      </c>
      <c r="D160" s="13">
        <v>9</v>
      </c>
      <c r="E160" s="13">
        <v>1700</v>
      </c>
      <c r="F160" s="14">
        <v>1.53</v>
      </c>
    </row>
    <row r="161" ht="20.1" customHeight="1" spans="1:6">
      <c r="A161" s="13" t="s">
        <v>104</v>
      </c>
      <c r="B161" s="13" t="s">
        <v>53</v>
      </c>
      <c r="C161" s="13" t="s">
        <v>23</v>
      </c>
      <c r="D161" s="13">
        <v>2</v>
      </c>
      <c r="E161" s="13">
        <v>2600</v>
      </c>
      <c r="F161" s="14">
        <v>0.52</v>
      </c>
    </row>
    <row r="162" ht="20.1" customHeight="1" spans="1:6">
      <c r="A162" s="13">
        <v>5</v>
      </c>
      <c r="B162" s="13" t="s">
        <v>55</v>
      </c>
      <c r="C162" s="13" t="s">
        <v>23</v>
      </c>
      <c r="D162" s="13">
        <v>12</v>
      </c>
      <c r="E162" s="13"/>
      <c r="F162" s="14">
        <v>6.3</v>
      </c>
    </row>
    <row r="163" ht="20.1" customHeight="1" spans="1:6">
      <c r="A163" s="13">
        <v>5.1</v>
      </c>
      <c r="B163" s="13" t="s">
        <v>56</v>
      </c>
      <c r="C163" s="13" t="s">
        <v>23</v>
      </c>
      <c r="D163" s="13">
        <v>1</v>
      </c>
      <c r="E163" s="13">
        <v>4000</v>
      </c>
      <c r="F163" s="14">
        <v>0.4</v>
      </c>
    </row>
    <row r="164" ht="20.1" customHeight="1" spans="1:6">
      <c r="A164" s="13">
        <v>5.2</v>
      </c>
      <c r="B164" s="13" t="s">
        <v>57</v>
      </c>
      <c r="C164" s="13" t="s">
        <v>23</v>
      </c>
      <c r="D164" s="13">
        <v>9</v>
      </c>
      <c r="E164" s="13">
        <v>5000</v>
      </c>
      <c r="F164" s="14">
        <v>4.5</v>
      </c>
    </row>
    <row r="165" ht="20.1" customHeight="1" spans="1:6">
      <c r="A165" s="13">
        <v>5.3</v>
      </c>
      <c r="B165" s="13" t="s">
        <v>60</v>
      </c>
      <c r="C165" s="13" t="s">
        <v>23</v>
      </c>
      <c r="D165" s="13">
        <v>2</v>
      </c>
      <c r="E165" s="13">
        <v>7000</v>
      </c>
      <c r="F165" s="14">
        <v>1.4</v>
      </c>
    </row>
    <row r="166" ht="20.1" customHeight="1" spans="1:6">
      <c r="A166" s="13">
        <v>6</v>
      </c>
      <c r="B166" s="13" t="s">
        <v>62</v>
      </c>
      <c r="C166" s="13" t="s">
        <v>25</v>
      </c>
      <c r="D166" s="13">
        <v>72</v>
      </c>
      <c r="E166" s="13">
        <v>780</v>
      </c>
      <c r="F166" s="14">
        <v>5.62</v>
      </c>
    </row>
    <row r="167" ht="20.1" customHeight="1" spans="1:6">
      <c r="A167" s="13">
        <v>7</v>
      </c>
      <c r="B167" s="13" t="s">
        <v>63</v>
      </c>
      <c r="C167" s="13" t="s">
        <v>25</v>
      </c>
      <c r="D167" s="13">
        <v>4</v>
      </c>
      <c r="E167" s="13">
        <v>2000</v>
      </c>
      <c r="F167" s="14">
        <v>0.8</v>
      </c>
    </row>
    <row r="168" ht="20.1" customHeight="1" spans="1:6">
      <c r="A168" s="13">
        <v>8</v>
      </c>
      <c r="B168" s="13" t="s">
        <v>64</v>
      </c>
      <c r="C168" s="13" t="s">
        <v>18</v>
      </c>
      <c r="D168" s="13">
        <v>42</v>
      </c>
      <c r="E168" s="13">
        <v>850</v>
      </c>
      <c r="F168" s="14">
        <v>3.57</v>
      </c>
    </row>
    <row r="169" ht="20.1" customHeight="1" spans="1:6">
      <c r="A169" s="13">
        <v>9</v>
      </c>
      <c r="B169" s="13" t="s">
        <v>65</v>
      </c>
      <c r="C169" s="13" t="s">
        <v>66</v>
      </c>
      <c r="D169" s="13">
        <v>9</v>
      </c>
      <c r="E169" s="13">
        <v>6000</v>
      </c>
      <c r="F169" s="14">
        <v>5.4</v>
      </c>
    </row>
    <row r="170" ht="20.1" customHeight="1" spans="1:6">
      <c r="A170" s="13">
        <v>10</v>
      </c>
      <c r="B170" s="13" t="s">
        <v>67</v>
      </c>
      <c r="C170" s="13" t="s">
        <v>18</v>
      </c>
      <c r="D170" s="13">
        <v>905</v>
      </c>
      <c r="E170" s="13"/>
      <c r="F170" s="15">
        <v>57.06</v>
      </c>
    </row>
    <row r="171" ht="20.1" customHeight="1" spans="1:6">
      <c r="A171" s="13">
        <v>10.1</v>
      </c>
      <c r="B171" s="13" t="s">
        <v>68</v>
      </c>
      <c r="C171" s="13" t="s">
        <v>18</v>
      </c>
      <c r="D171" s="13"/>
      <c r="E171" s="13"/>
      <c r="F171" s="14"/>
    </row>
    <row r="172" ht="20.1" customHeight="1" spans="1:6">
      <c r="A172" s="13">
        <v>10.2</v>
      </c>
      <c r="B172" s="13" t="s">
        <v>69</v>
      </c>
      <c r="C172" s="13" t="s">
        <v>18</v>
      </c>
      <c r="D172" s="13">
        <v>60</v>
      </c>
      <c r="E172" s="13">
        <v>1236.33</v>
      </c>
      <c r="F172" s="14">
        <v>7.42</v>
      </c>
    </row>
    <row r="173" ht="20.1" customHeight="1" spans="1:6">
      <c r="A173" s="13">
        <v>10.3</v>
      </c>
      <c r="B173" s="13" t="s">
        <v>111</v>
      </c>
      <c r="C173" s="13"/>
      <c r="D173" s="13"/>
      <c r="E173" s="13"/>
      <c r="F173" s="14"/>
    </row>
    <row r="174" ht="20.1" customHeight="1" spans="1:6">
      <c r="A174" s="13">
        <v>10.4</v>
      </c>
      <c r="B174" s="13" t="s">
        <v>70</v>
      </c>
      <c r="C174" s="13" t="s">
        <v>18</v>
      </c>
      <c r="D174" s="13">
        <v>535</v>
      </c>
      <c r="E174" s="13">
        <v>605.26</v>
      </c>
      <c r="F174" s="14">
        <v>32.38</v>
      </c>
    </row>
    <row r="175" ht="20.1" customHeight="1" spans="1:6">
      <c r="A175" s="13">
        <v>10.5</v>
      </c>
      <c r="B175" s="13" t="s">
        <v>71</v>
      </c>
      <c r="C175" s="13" t="s">
        <v>18</v>
      </c>
      <c r="D175" s="13">
        <v>310</v>
      </c>
      <c r="E175" s="13">
        <v>402.64</v>
      </c>
      <c r="F175" s="14">
        <v>12.48</v>
      </c>
    </row>
    <row r="176" ht="20.1" customHeight="1" spans="1:6">
      <c r="A176" s="13">
        <v>10.6</v>
      </c>
      <c r="B176" s="13" t="s">
        <v>72</v>
      </c>
      <c r="C176" s="13" t="s">
        <v>25</v>
      </c>
      <c r="D176" s="13">
        <v>43</v>
      </c>
      <c r="E176" s="13">
        <v>1110.57</v>
      </c>
      <c r="F176" s="14">
        <v>4.78</v>
      </c>
    </row>
    <row r="177" ht="20.1" customHeight="1" spans="1:6">
      <c r="A177" s="13">
        <v>11</v>
      </c>
      <c r="B177" s="13" t="s">
        <v>73</v>
      </c>
      <c r="C177" s="13"/>
      <c r="D177" s="13"/>
      <c r="E177" s="13"/>
      <c r="F177" s="14">
        <v>1.16</v>
      </c>
    </row>
    <row r="178" ht="20.1" customHeight="1" spans="1:6">
      <c r="A178" s="13">
        <v>11.1</v>
      </c>
      <c r="B178" s="13" t="s">
        <v>74</v>
      </c>
      <c r="C178" s="13" t="s">
        <v>25</v>
      </c>
      <c r="D178" s="13">
        <v>1</v>
      </c>
      <c r="E178" s="13">
        <v>1727.33</v>
      </c>
      <c r="F178" s="14">
        <v>0.17</v>
      </c>
    </row>
    <row r="179" ht="20.1" customHeight="1" spans="1:6">
      <c r="A179" s="13">
        <v>11.2</v>
      </c>
      <c r="B179" s="13" t="s">
        <v>75</v>
      </c>
      <c r="C179" s="13" t="s">
        <v>25</v>
      </c>
      <c r="D179" s="13">
        <v>1</v>
      </c>
      <c r="E179" s="13">
        <v>1221.07</v>
      </c>
      <c r="F179" s="14">
        <v>0.12</v>
      </c>
    </row>
    <row r="180" ht="20.1" customHeight="1" spans="1:6">
      <c r="A180" s="13">
        <v>11.3</v>
      </c>
      <c r="B180" s="13" t="s">
        <v>76</v>
      </c>
      <c r="C180" s="13" t="s">
        <v>25</v>
      </c>
      <c r="D180" s="13">
        <v>1</v>
      </c>
      <c r="E180" s="13">
        <v>5750.2</v>
      </c>
      <c r="F180" s="14">
        <v>0.58</v>
      </c>
    </row>
    <row r="181" ht="20.1" customHeight="1" spans="1:6">
      <c r="A181" s="13">
        <v>11.4</v>
      </c>
      <c r="B181" s="13" t="s">
        <v>77</v>
      </c>
      <c r="C181" s="13" t="s">
        <v>25</v>
      </c>
      <c r="D181" s="13">
        <v>3</v>
      </c>
      <c r="E181" s="13">
        <v>573.65</v>
      </c>
      <c r="F181" s="14">
        <v>0.17</v>
      </c>
    </row>
    <row r="182" ht="20.1" customHeight="1" spans="1:6">
      <c r="A182" s="13">
        <v>11.5</v>
      </c>
      <c r="B182" s="13" t="s">
        <v>78</v>
      </c>
      <c r="C182" s="13" t="s">
        <v>25</v>
      </c>
      <c r="D182" s="13">
        <v>1</v>
      </c>
      <c r="E182" s="13">
        <v>1221.07</v>
      </c>
      <c r="F182" s="14">
        <v>0.12</v>
      </c>
    </row>
    <row r="183" s="2" customFormat="1" ht="20.1" customHeight="1" spans="1:6">
      <c r="A183" s="9" t="s">
        <v>79</v>
      </c>
      <c r="B183" s="9" t="s">
        <v>80</v>
      </c>
      <c r="C183" s="9"/>
      <c r="D183" s="9"/>
      <c r="E183" s="9"/>
      <c r="F183" s="14">
        <v>93.68</v>
      </c>
    </row>
    <row r="184" ht="20.1" customHeight="1" spans="1:6">
      <c r="A184" s="13">
        <v>1</v>
      </c>
      <c r="B184" s="13" t="s">
        <v>114</v>
      </c>
      <c r="C184" s="13" t="s">
        <v>36</v>
      </c>
      <c r="D184" s="13">
        <v>1665</v>
      </c>
      <c r="E184" s="13">
        <v>245</v>
      </c>
      <c r="F184" s="14">
        <v>40.79</v>
      </c>
    </row>
    <row r="185" ht="20.1" customHeight="1" spans="1:6">
      <c r="A185" s="13">
        <v>2</v>
      </c>
      <c r="B185" s="13" t="s">
        <v>115</v>
      </c>
      <c r="C185" s="13" t="s">
        <v>36</v>
      </c>
      <c r="D185" s="13">
        <v>1300</v>
      </c>
      <c r="E185" s="13">
        <v>228</v>
      </c>
      <c r="F185" s="14">
        <v>29.64</v>
      </c>
    </row>
    <row r="186" ht="20.1" customHeight="1" spans="1:6">
      <c r="A186" s="13">
        <v>3</v>
      </c>
      <c r="B186" s="13" t="s">
        <v>81</v>
      </c>
      <c r="C186" s="13" t="s">
        <v>36</v>
      </c>
      <c r="D186" s="13">
        <v>954</v>
      </c>
      <c r="E186" s="13">
        <v>228</v>
      </c>
      <c r="F186" s="14">
        <v>21.75</v>
      </c>
    </row>
    <row r="187" ht="20.1" customHeight="1" spans="1:6">
      <c r="A187" s="13">
        <v>4</v>
      </c>
      <c r="B187" s="13" t="s">
        <v>82</v>
      </c>
      <c r="C187" s="13" t="s">
        <v>36</v>
      </c>
      <c r="D187" s="13">
        <v>75</v>
      </c>
      <c r="E187" s="13">
        <v>200</v>
      </c>
      <c r="F187" s="14">
        <v>1.5</v>
      </c>
    </row>
    <row r="188" s="2" customFormat="1" ht="20.1" customHeight="1" spans="1:6">
      <c r="A188" s="9" t="s">
        <v>83</v>
      </c>
      <c r="B188" s="9" t="s">
        <v>84</v>
      </c>
      <c r="C188" s="9" t="s">
        <v>85</v>
      </c>
      <c r="D188" s="9"/>
      <c r="E188" s="9"/>
      <c r="F188" s="12"/>
    </row>
    <row r="189" s="2" customFormat="1" ht="20.1" customHeight="1" spans="1:6">
      <c r="A189" s="9"/>
      <c r="B189" s="9"/>
      <c r="C189" s="9"/>
      <c r="D189" s="9"/>
      <c r="E189" s="9"/>
      <c r="F189" s="12"/>
    </row>
    <row r="190" ht="20.1" customHeight="1" spans="1:6">
      <c r="A190" s="9"/>
      <c r="B190" s="9" t="s">
        <v>116</v>
      </c>
      <c r="C190" s="9" t="s">
        <v>85</v>
      </c>
      <c r="D190" s="9">
        <v>242.5</v>
      </c>
      <c r="E190" s="10">
        <v>17214</v>
      </c>
      <c r="F190" s="11">
        <v>417.45</v>
      </c>
    </row>
    <row r="191" ht="20.1" customHeight="1" spans="1:6">
      <c r="A191" s="9" t="s">
        <v>15</v>
      </c>
      <c r="B191" s="9" t="s">
        <v>16</v>
      </c>
      <c r="C191" s="9"/>
      <c r="D191" s="9"/>
      <c r="E191" s="9"/>
      <c r="F191" s="14">
        <v>113.16</v>
      </c>
    </row>
    <row r="192" ht="20.1" customHeight="1" spans="1:6">
      <c r="A192" s="13">
        <v>1</v>
      </c>
      <c r="B192" s="13" t="s">
        <v>17</v>
      </c>
      <c r="C192" s="13" t="s">
        <v>18</v>
      </c>
      <c r="D192" s="13">
        <v>2490</v>
      </c>
      <c r="E192" s="13">
        <v>344.19</v>
      </c>
      <c r="F192" s="14">
        <v>85.7</v>
      </c>
    </row>
    <row r="193" ht="20.1" customHeight="1" spans="1:6">
      <c r="A193" s="13">
        <v>2</v>
      </c>
      <c r="B193" s="13" t="s">
        <v>19</v>
      </c>
      <c r="C193" s="13" t="s">
        <v>20</v>
      </c>
      <c r="D193" s="13">
        <v>498</v>
      </c>
      <c r="E193" s="13">
        <v>88.27</v>
      </c>
      <c r="F193" s="14">
        <v>4.4</v>
      </c>
    </row>
    <row r="194" ht="20.1" customHeight="1" spans="1:6">
      <c r="A194" s="13">
        <v>3</v>
      </c>
      <c r="B194" s="13" t="s">
        <v>21</v>
      </c>
      <c r="C194" s="13" t="s">
        <v>20</v>
      </c>
      <c r="D194" s="13">
        <v>50</v>
      </c>
      <c r="E194" s="13">
        <v>2717.52</v>
      </c>
      <c r="F194" s="14">
        <v>13.59</v>
      </c>
    </row>
    <row r="195" ht="20.1" customHeight="1" spans="1:6">
      <c r="A195" s="13">
        <v>4</v>
      </c>
      <c r="B195" s="13" t="s">
        <v>22</v>
      </c>
      <c r="C195" s="13" t="s">
        <v>23</v>
      </c>
      <c r="D195" s="13">
        <v>22</v>
      </c>
      <c r="E195" s="13">
        <v>2818.86</v>
      </c>
      <c r="F195" s="14">
        <v>6.2</v>
      </c>
    </row>
    <row r="196" ht="20.1" customHeight="1" spans="1:6">
      <c r="A196" s="13">
        <v>5</v>
      </c>
      <c r="B196" s="13" t="s">
        <v>24</v>
      </c>
      <c r="C196" s="13" t="s">
        <v>25</v>
      </c>
      <c r="D196" s="13">
        <v>312</v>
      </c>
      <c r="E196" s="13">
        <v>104.96</v>
      </c>
      <c r="F196" s="14">
        <v>3.27</v>
      </c>
    </row>
    <row r="197" ht="20.1" customHeight="1" spans="1:6">
      <c r="A197" s="9" t="s">
        <v>28</v>
      </c>
      <c r="B197" s="9" t="s">
        <v>29</v>
      </c>
      <c r="C197" s="9"/>
      <c r="D197" s="9"/>
      <c r="E197" s="9"/>
      <c r="F197" s="14">
        <v>258.38</v>
      </c>
    </row>
    <row r="198" ht="20.1" customHeight="1" spans="1:6">
      <c r="A198" s="13">
        <v>1</v>
      </c>
      <c r="B198" s="13" t="s">
        <v>30</v>
      </c>
      <c r="C198" s="13"/>
      <c r="D198" s="13"/>
      <c r="E198" s="13"/>
      <c r="F198" s="14">
        <v>71.54</v>
      </c>
    </row>
    <row r="199" ht="20.1" customHeight="1" spans="1:6">
      <c r="A199" s="13">
        <v>1.1</v>
      </c>
      <c r="B199" s="13" t="s">
        <v>31</v>
      </c>
      <c r="C199" s="13" t="s">
        <v>23</v>
      </c>
      <c r="D199" s="13">
        <v>1</v>
      </c>
      <c r="E199" s="13">
        <v>278842.48</v>
      </c>
      <c r="F199" s="14">
        <v>27.88</v>
      </c>
    </row>
    <row r="200" ht="20.1" customHeight="1" spans="1:6">
      <c r="A200" s="13">
        <v>1.2</v>
      </c>
      <c r="B200" s="13" t="s">
        <v>32</v>
      </c>
      <c r="C200" s="13" t="s">
        <v>33</v>
      </c>
      <c r="D200" s="13">
        <v>1</v>
      </c>
      <c r="E200" s="13">
        <v>251700</v>
      </c>
      <c r="F200" s="14">
        <v>25.17</v>
      </c>
    </row>
    <row r="201" ht="20.1" customHeight="1" spans="1:6">
      <c r="A201" s="13">
        <v>1.3</v>
      </c>
      <c r="B201" s="13" t="s">
        <v>34</v>
      </c>
      <c r="C201" s="13" t="s">
        <v>33</v>
      </c>
      <c r="D201" s="13">
        <v>1</v>
      </c>
      <c r="E201" s="13">
        <v>14900</v>
      </c>
      <c r="F201" s="14">
        <v>1.49</v>
      </c>
    </row>
    <row r="202" ht="20.1" customHeight="1" spans="1:6">
      <c r="A202" s="13">
        <v>1.4</v>
      </c>
      <c r="B202" s="13" t="s">
        <v>35</v>
      </c>
      <c r="C202" s="13" t="s">
        <v>36</v>
      </c>
      <c r="D202" s="13">
        <v>40</v>
      </c>
      <c r="E202" s="13">
        <v>3000</v>
      </c>
      <c r="F202" s="14">
        <v>12</v>
      </c>
    </row>
    <row r="203" ht="20.1" customHeight="1" spans="1:6">
      <c r="A203" s="13">
        <v>1.5</v>
      </c>
      <c r="B203" s="13" t="s">
        <v>37</v>
      </c>
      <c r="C203" s="13" t="s">
        <v>33</v>
      </c>
      <c r="D203" s="13">
        <v>1</v>
      </c>
      <c r="E203" s="13">
        <v>50000</v>
      </c>
      <c r="F203" s="14">
        <v>5</v>
      </c>
    </row>
    <row r="204" ht="20.1" customHeight="1" spans="1:6">
      <c r="A204" s="13">
        <v>2</v>
      </c>
      <c r="B204" s="13" t="s">
        <v>38</v>
      </c>
      <c r="C204" s="13" t="s">
        <v>18</v>
      </c>
      <c r="D204" s="13">
        <v>3498</v>
      </c>
      <c r="E204" s="13"/>
      <c r="F204" s="14">
        <v>85.85</v>
      </c>
    </row>
    <row r="205" ht="20.1" customHeight="1" spans="1:6">
      <c r="A205" s="13" t="s">
        <v>87</v>
      </c>
      <c r="B205" s="13" t="s">
        <v>39</v>
      </c>
      <c r="C205" s="13" t="s">
        <v>18</v>
      </c>
      <c r="D205" s="13">
        <v>236</v>
      </c>
      <c r="E205" s="13">
        <v>91.85</v>
      </c>
      <c r="F205" s="14">
        <v>2.17</v>
      </c>
    </row>
    <row r="206" ht="20.1" customHeight="1" spans="1:6">
      <c r="A206" s="13" t="s">
        <v>88</v>
      </c>
      <c r="B206" s="13" t="s">
        <v>40</v>
      </c>
      <c r="C206" s="13" t="s">
        <v>18</v>
      </c>
      <c r="D206" s="13">
        <v>406</v>
      </c>
      <c r="E206" s="13">
        <v>119.14</v>
      </c>
      <c r="F206" s="14">
        <v>4.84</v>
      </c>
    </row>
    <row r="207" ht="20.1" customHeight="1" spans="1:6">
      <c r="A207" s="13" t="s">
        <v>89</v>
      </c>
      <c r="B207" s="13" t="s">
        <v>41</v>
      </c>
      <c r="C207" s="13" t="s">
        <v>18</v>
      </c>
      <c r="D207" s="13">
        <v>373</v>
      </c>
      <c r="E207" s="13">
        <v>141.94</v>
      </c>
      <c r="F207" s="14">
        <v>5.29</v>
      </c>
    </row>
    <row r="208" ht="20.1" customHeight="1" spans="1:6">
      <c r="A208" s="13" t="s">
        <v>90</v>
      </c>
      <c r="B208" s="13" t="s">
        <v>42</v>
      </c>
      <c r="C208" s="13" t="s">
        <v>18</v>
      </c>
      <c r="D208" s="13">
        <v>155</v>
      </c>
      <c r="E208" s="13">
        <v>170.66</v>
      </c>
      <c r="F208" s="14">
        <v>2.65</v>
      </c>
    </row>
    <row r="209" ht="20.1" customHeight="1" spans="1:6">
      <c r="A209" s="13" t="s">
        <v>91</v>
      </c>
      <c r="B209" s="13" t="s">
        <v>43</v>
      </c>
      <c r="C209" s="13" t="s">
        <v>18</v>
      </c>
      <c r="D209" s="13">
        <v>482</v>
      </c>
      <c r="E209" s="13">
        <v>194.27</v>
      </c>
      <c r="F209" s="14">
        <v>9.36</v>
      </c>
    </row>
    <row r="210" ht="20.1" customHeight="1" spans="1:6">
      <c r="A210" s="13" t="s">
        <v>92</v>
      </c>
      <c r="B210" s="13" t="s">
        <v>93</v>
      </c>
      <c r="C210" s="13" t="s">
        <v>18</v>
      </c>
      <c r="D210" s="13">
        <v>863</v>
      </c>
      <c r="E210" s="13">
        <v>274.26</v>
      </c>
      <c r="F210" s="14">
        <v>23.67</v>
      </c>
    </row>
    <row r="211" ht="20.1" customHeight="1" spans="1:6">
      <c r="A211" s="13" t="s">
        <v>94</v>
      </c>
      <c r="B211" s="13" t="s">
        <v>44</v>
      </c>
      <c r="C211" s="13" t="s">
        <v>18</v>
      </c>
      <c r="D211" s="13">
        <v>427</v>
      </c>
      <c r="E211" s="13">
        <v>351.11</v>
      </c>
      <c r="F211" s="14">
        <v>14.99</v>
      </c>
    </row>
    <row r="212" ht="20.1" customHeight="1" spans="1:6">
      <c r="A212" s="13" t="s">
        <v>95</v>
      </c>
      <c r="B212" s="13" t="s">
        <v>96</v>
      </c>
      <c r="C212" s="13" t="s">
        <v>18</v>
      </c>
      <c r="D212" s="13">
        <v>556</v>
      </c>
      <c r="E212" s="13">
        <v>411.49</v>
      </c>
      <c r="F212" s="14">
        <v>22.88</v>
      </c>
    </row>
    <row r="213" ht="20.1" customHeight="1" spans="1:6">
      <c r="A213" s="13">
        <v>3</v>
      </c>
      <c r="B213" s="13" t="s">
        <v>45</v>
      </c>
      <c r="C213" s="13" t="s">
        <v>18</v>
      </c>
      <c r="D213" s="13">
        <v>177</v>
      </c>
      <c r="E213" s="13"/>
      <c r="F213" s="14">
        <v>38.58</v>
      </c>
    </row>
    <row r="214" ht="20.1" customHeight="1" spans="1:6">
      <c r="A214" s="13">
        <v>3.1</v>
      </c>
      <c r="B214" s="13" t="s">
        <v>117</v>
      </c>
      <c r="C214" s="13" t="s">
        <v>18</v>
      </c>
      <c r="D214" s="13">
        <v>28</v>
      </c>
      <c r="E214" s="13">
        <v>1200</v>
      </c>
      <c r="F214" s="14">
        <v>3.36</v>
      </c>
    </row>
    <row r="215" ht="20.1" customHeight="1" spans="1:6">
      <c r="A215" s="13">
        <v>3.2</v>
      </c>
      <c r="B215" s="13" t="s">
        <v>98</v>
      </c>
      <c r="C215" s="13" t="s">
        <v>18</v>
      </c>
      <c r="D215" s="13">
        <v>0</v>
      </c>
      <c r="E215" s="13">
        <v>1450</v>
      </c>
      <c r="F215" s="14">
        <v>0</v>
      </c>
    </row>
    <row r="216" ht="20.1" customHeight="1" spans="1:6">
      <c r="A216" s="13">
        <v>3.3</v>
      </c>
      <c r="B216" s="13" t="s">
        <v>100</v>
      </c>
      <c r="C216" s="13" t="s">
        <v>18</v>
      </c>
      <c r="D216" s="13">
        <v>55</v>
      </c>
      <c r="E216" s="13">
        <v>2100</v>
      </c>
      <c r="F216" s="14">
        <v>11.55</v>
      </c>
    </row>
    <row r="217" ht="20.1" customHeight="1" spans="1:6">
      <c r="A217" s="13">
        <v>3.4</v>
      </c>
      <c r="B217" s="13" t="s">
        <v>47</v>
      </c>
      <c r="C217" s="13" t="s">
        <v>18</v>
      </c>
      <c r="D217" s="13">
        <v>28</v>
      </c>
      <c r="E217" s="13">
        <v>2325</v>
      </c>
      <c r="F217" s="14">
        <v>6.51</v>
      </c>
    </row>
    <row r="218" ht="20.1" customHeight="1" spans="1:6">
      <c r="A218" s="13">
        <v>3.5</v>
      </c>
      <c r="B218" s="13" t="s">
        <v>101</v>
      </c>
      <c r="C218" s="13" t="s">
        <v>18</v>
      </c>
      <c r="D218" s="13">
        <v>66</v>
      </c>
      <c r="E218" s="13">
        <v>2600</v>
      </c>
      <c r="F218" s="14">
        <v>17.16</v>
      </c>
    </row>
    <row r="219" ht="20.1" customHeight="1" spans="1:6">
      <c r="A219" s="13">
        <v>4</v>
      </c>
      <c r="B219" s="13" t="s">
        <v>48</v>
      </c>
      <c r="C219" s="13" t="s">
        <v>23</v>
      </c>
      <c r="D219" s="13">
        <v>17</v>
      </c>
      <c r="E219" s="13"/>
      <c r="F219" s="14">
        <v>3.95</v>
      </c>
    </row>
    <row r="220" ht="20.1" customHeight="1" spans="1:6">
      <c r="A220" s="13" t="s">
        <v>102</v>
      </c>
      <c r="B220" s="13" t="s">
        <v>49</v>
      </c>
      <c r="C220" s="13" t="s">
        <v>23</v>
      </c>
      <c r="D220" s="13">
        <v>3</v>
      </c>
      <c r="E220" s="13">
        <v>1600</v>
      </c>
      <c r="F220" s="14">
        <v>0.48</v>
      </c>
    </row>
    <row r="221" ht="20.1" customHeight="1" spans="1:6">
      <c r="A221" s="13" t="s">
        <v>103</v>
      </c>
      <c r="B221" s="13" t="s">
        <v>50</v>
      </c>
      <c r="C221" s="13" t="s">
        <v>23</v>
      </c>
      <c r="D221" s="13">
        <v>3</v>
      </c>
      <c r="E221" s="13">
        <v>1700</v>
      </c>
      <c r="F221" s="14">
        <v>0.51</v>
      </c>
    </row>
    <row r="222" ht="20.1" customHeight="1" spans="1:6">
      <c r="A222" s="13" t="s">
        <v>104</v>
      </c>
      <c r="B222" s="13" t="s">
        <v>51</v>
      </c>
      <c r="C222" s="13" t="s">
        <v>23</v>
      </c>
      <c r="D222" s="13">
        <v>3</v>
      </c>
      <c r="E222" s="13">
        <v>2100</v>
      </c>
      <c r="F222" s="14">
        <v>0.63</v>
      </c>
    </row>
    <row r="223" ht="20.1" customHeight="1" spans="1:6">
      <c r="A223" s="13" t="s">
        <v>105</v>
      </c>
      <c r="B223" s="13" t="s">
        <v>52</v>
      </c>
      <c r="C223" s="13" t="s">
        <v>23</v>
      </c>
      <c r="D223" s="13">
        <v>1</v>
      </c>
      <c r="E223" s="13">
        <v>2400</v>
      </c>
      <c r="F223" s="14">
        <v>0.24</v>
      </c>
    </row>
    <row r="224" ht="20.1" customHeight="1" spans="1:6">
      <c r="A224" s="13" t="s">
        <v>106</v>
      </c>
      <c r="B224" s="13" t="s">
        <v>53</v>
      </c>
      <c r="C224" s="13" t="s">
        <v>23</v>
      </c>
      <c r="D224" s="13">
        <v>3</v>
      </c>
      <c r="E224" s="13">
        <v>2600</v>
      </c>
      <c r="F224" s="14">
        <v>0.78</v>
      </c>
    </row>
    <row r="225" ht="20.1" customHeight="1" spans="1:6">
      <c r="A225" s="13" t="s">
        <v>107</v>
      </c>
      <c r="B225" s="13" t="s">
        <v>108</v>
      </c>
      <c r="C225" s="13" t="s">
        <v>23</v>
      </c>
      <c r="D225" s="13">
        <v>3</v>
      </c>
      <c r="E225" s="13">
        <v>3200</v>
      </c>
      <c r="F225" s="14">
        <v>0.96</v>
      </c>
    </row>
    <row r="226" ht="20.1" customHeight="1" spans="1:6">
      <c r="A226" s="13" t="s">
        <v>109</v>
      </c>
      <c r="B226" s="13" t="s">
        <v>54</v>
      </c>
      <c r="C226" s="13" t="s">
        <v>23</v>
      </c>
      <c r="D226" s="13">
        <v>1</v>
      </c>
      <c r="E226" s="13">
        <v>3500</v>
      </c>
      <c r="F226" s="14">
        <v>0.35</v>
      </c>
    </row>
    <row r="227" ht="20.1" customHeight="1" spans="1:6">
      <c r="A227" s="13">
        <v>5</v>
      </c>
      <c r="B227" s="13" t="s">
        <v>55</v>
      </c>
      <c r="C227" s="13" t="s">
        <v>23</v>
      </c>
      <c r="D227" s="13">
        <v>17</v>
      </c>
      <c r="E227" s="13"/>
      <c r="F227" s="14">
        <v>10.22</v>
      </c>
    </row>
    <row r="228" ht="20.1" customHeight="1" spans="1:6">
      <c r="A228" s="13">
        <v>5.1</v>
      </c>
      <c r="B228" s="13" t="s">
        <v>56</v>
      </c>
      <c r="C228" s="13" t="s">
        <v>23</v>
      </c>
      <c r="D228" s="13">
        <v>3</v>
      </c>
      <c r="E228" s="13">
        <v>4000</v>
      </c>
      <c r="F228" s="14">
        <v>1.2</v>
      </c>
    </row>
    <row r="229" ht="20.1" customHeight="1" spans="1:6">
      <c r="A229" s="13">
        <v>5.2</v>
      </c>
      <c r="B229" s="13" t="s">
        <v>57</v>
      </c>
      <c r="C229" s="13" t="s">
        <v>23</v>
      </c>
      <c r="D229" s="13">
        <v>3</v>
      </c>
      <c r="E229" s="13">
        <v>5000</v>
      </c>
      <c r="F229" s="14">
        <v>1.5</v>
      </c>
    </row>
    <row r="230" ht="20.1" customHeight="1" spans="1:6">
      <c r="A230" s="13">
        <v>5.3</v>
      </c>
      <c r="B230" s="13" t="s">
        <v>58</v>
      </c>
      <c r="C230" s="13" t="s">
        <v>23</v>
      </c>
      <c r="D230" s="13">
        <v>3</v>
      </c>
      <c r="E230" s="13">
        <v>5800</v>
      </c>
      <c r="F230" s="14">
        <v>1.74</v>
      </c>
    </row>
    <row r="231" ht="20.1" customHeight="1" spans="1:6">
      <c r="A231" s="13">
        <v>5.4</v>
      </c>
      <c r="B231" s="13" t="s">
        <v>59</v>
      </c>
      <c r="C231" s="13" t="s">
        <v>23</v>
      </c>
      <c r="D231" s="13">
        <v>1</v>
      </c>
      <c r="E231" s="13">
        <v>6300</v>
      </c>
      <c r="F231" s="14">
        <v>0.63</v>
      </c>
    </row>
    <row r="232" ht="20.1" customHeight="1" spans="1:6">
      <c r="A232" s="13">
        <v>5.5</v>
      </c>
      <c r="B232" s="13" t="s">
        <v>60</v>
      </c>
      <c r="C232" s="13" t="s">
        <v>23</v>
      </c>
      <c r="D232" s="13">
        <v>3</v>
      </c>
      <c r="E232" s="13">
        <v>7000</v>
      </c>
      <c r="F232" s="14">
        <v>2.1</v>
      </c>
    </row>
    <row r="233" ht="20.1" customHeight="1" spans="1:6">
      <c r="A233" s="13">
        <v>5.6</v>
      </c>
      <c r="B233" s="13" t="s">
        <v>110</v>
      </c>
      <c r="C233" s="13" t="s">
        <v>23</v>
      </c>
      <c r="D233" s="13">
        <v>3</v>
      </c>
      <c r="E233" s="13">
        <v>7500</v>
      </c>
      <c r="F233" s="14">
        <v>2.25</v>
      </c>
    </row>
    <row r="234" ht="20.1" customHeight="1" spans="1:6">
      <c r="A234" s="13">
        <v>5.7</v>
      </c>
      <c r="B234" s="13" t="s">
        <v>61</v>
      </c>
      <c r="C234" s="13" t="s">
        <v>23</v>
      </c>
      <c r="D234" s="13">
        <v>1</v>
      </c>
      <c r="E234" s="13">
        <v>8000</v>
      </c>
      <c r="F234" s="14">
        <v>0.8</v>
      </c>
    </row>
    <row r="235" ht="20.1" customHeight="1" spans="1:6">
      <c r="A235" s="13">
        <v>6</v>
      </c>
      <c r="B235" s="13" t="s">
        <v>62</v>
      </c>
      <c r="C235" s="13" t="s">
        <v>25</v>
      </c>
      <c r="D235" s="13">
        <v>164</v>
      </c>
      <c r="E235" s="13">
        <v>780</v>
      </c>
      <c r="F235" s="14">
        <v>12.79</v>
      </c>
    </row>
    <row r="236" ht="20.1" customHeight="1" spans="1:6">
      <c r="A236" s="13">
        <v>7</v>
      </c>
      <c r="B236" s="13" t="s">
        <v>63</v>
      </c>
      <c r="C236" s="13" t="s">
        <v>25</v>
      </c>
      <c r="D236" s="13">
        <v>7</v>
      </c>
      <c r="E236" s="13">
        <v>2000</v>
      </c>
      <c r="F236" s="14">
        <v>1.4</v>
      </c>
    </row>
    <row r="237" ht="20.1" customHeight="1" spans="1:6">
      <c r="A237" s="13">
        <v>8</v>
      </c>
      <c r="B237" s="13" t="s">
        <v>64</v>
      </c>
      <c r="C237" s="13" t="s">
        <v>18</v>
      </c>
      <c r="D237" s="13">
        <v>42</v>
      </c>
      <c r="E237" s="13">
        <v>850</v>
      </c>
      <c r="F237" s="14">
        <v>3.57</v>
      </c>
    </row>
    <row r="238" ht="20.1" customHeight="1" spans="1:6">
      <c r="A238" s="13">
        <v>9</v>
      </c>
      <c r="B238" s="13" t="s">
        <v>65</v>
      </c>
      <c r="C238" s="13" t="s">
        <v>66</v>
      </c>
      <c r="D238" s="13">
        <v>21</v>
      </c>
      <c r="E238" s="13">
        <v>6000</v>
      </c>
      <c r="F238" s="14">
        <v>12.6</v>
      </c>
    </row>
    <row r="239" ht="20.1" customHeight="1" spans="1:6">
      <c r="A239" s="13">
        <v>10</v>
      </c>
      <c r="B239" s="13" t="s">
        <v>67</v>
      </c>
      <c r="C239" s="13" t="s">
        <v>18</v>
      </c>
      <c r="D239" s="13">
        <v>290</v>
      </c>
      <c r="E239" s="13"/>
      <c r="F239" s="15">
        <v>16.48</v>
      </c>
    </row>
    <row r="240" ht="20.1" customHeight="1" spans="1:6">
      <c r="A240" s="13">
        <v>10.1</v>
      </c>
      <c r="B240" s="13" t="s">
        <v>68</v>
      </c>
      <c r="C240" s="13" t="s">
        <v>18</v>
      </c>
      <c r="D240" s="13"/>
      <c r="E240" s="13"/>
      <c r="F240" s="14"/>
    </row>
    <row r="241" ht="20.1" customHeight="1" spans="1:6">
      <c r="A241" s="13">
        <v>10.2</v>
      </c>
      <c r="B241" s="13" t="s">
        <v>69</v>
      </c>
      <c r="C241" s="13" t="s">
        <v>18</v>
      </c>
      <c r="D241" s="13">
        <v>30</v>
      </c>
      <c r="E241" s="13">
        <v>1236.33</v>
      </c>
      <c r="F241" s="14">
        <v>3.71</v>
      </c>
    </row>
    <row r="242" ht="20.1" customHeight="1" spans="1:6">
      <c r="A242" s="13">
        <v>10.3</v>
      </c>
      <c r="B242" s="13" t="s">
        <v>111</v>
      </c>
      <c r="C242" s="13" t="s">
        <v>18</v>
      </c>
      <c r="D242" s="13"/>
      <c r="E242" s="13"/>
      <c r="F242" s="14"/>
    </row>
    <row r="243" ht="20.1" customHeight="1" spans="1:6">
      <c r="A243" s="13">
        <v>10.4</v>
      </c>
      <c r="B243" s="13" t="s">
        <v>70</v>
      </c>
      <c r="C243" s="13" t="s">
        <v>18</v>
      </c>
      <c r="D243" s="13">
        <v>15</v>
      </c>
      <c r="E243" s="13">
        <v>605.26</v>
      </c>
      <c r="F243" s="14">
        <v>0.91</v>
      </c>
    </row>
    <row r="244" ht="20.1" customHeight="1" spans="1:6">
      <c r="A244" s="13">
        <v>10.5</v>
      </c>
      <c r="B244" s="13" t="s">
        <v>71</v>
      </c>
      <c r="C244" s="13" t="s">
        <v>18</v>
      </c>
      <c r="D244" s="13">
        <v>245</v>
      </c>
      <c r="E244" s="13">
        <v>402.64</v>
      </c>
      <c r="F244" s="14">
        <v>9.86</v>
      </c>
    </row>
    <row r="245" ht="20.1" customHeight="1" spans="1:6">
      <c r="A245" s="13">
        <v>10.6</v>
      </c>
      <c r="B245" s="13" t="s">
        <v>72</v>
      </c>
      <c r="C245" s="13" t="s">
        <v>25</v>
      </c>
      <c r="D245" s="13">
        <v>18</v>
      </c>
      <c r="E245" s="13">
        <v>1110.57</v>
      </c>
      <c r="F245" s="14">
        <v>2</v>
      </c>
    </row>
    <row r="246" ht="20.1" customHeight="1" spans="1:6">
      <c r="A246" s="13">
        <v>11</v>
      </c>
      <c r="B246" s="13" t="s">
        <v>73</v>
      </c>
      <c r="C246" s="13"/>
      <c r="D246" s="13"/>
      <c r="E246" s="13"/>
      <c r="F246" s="14">
        <v>1.39</v>
      </c>
    </row>
    <row r="247" ht="20.1" customHeight="1" spans="1:6">
      <c r="A247" s="13">
        <v>11.1</v>
      </c>
      <c r="B247" s="13" t="s">
        <v>74</v>
      </c>
      <c r="C247" s="13" t="s">
        <v>25</v>
      </c>
      <c r="D247" s="13">
        <v>1</v>
      </c>
      <c r="E247" s="13">
        <v>1727.33</v>
      </c>
      <c r="F247" s="14">
        <v>0.17</v>
      </c>
    </row>
    <row r="248" ht="20.1" customHeight="1" spans="1:6">
      <c r="A248" s="13">
        <v>11.2</v>
      </c>
      <c r="B248" s="13" t="s">
        <v>75</v>
      </c>
      <c r="C248" s="13" t="s">
        <v>25</v>
      </c>
      <c r="D248" s="13">
        <v>1</v>
      </c>
      <c r="E248" s="13">
        <v>1221.07</v>
      </c>
      <c r="F248" s="14">
        <v>0.12</v>
      </c>
    </row>
    <row r="249" ht="20.1" customHeight="1" spans="1:6">
      <c r="A249" s="13">
        <v>11.3</v>
      </c>
      <c r="B249" s="13" t="s">
        <v>76</v>
      </c>
      <c r="C249" s="13" t="s">
        <v>25</v>
      </c>
      <c r="D249" s="13">
        <v>1</v>
      </c>
      <c r="E249" s="13">
        <v>5750.2</v>
      </c>
      <c r="F249" s="14">
        <v>0.58</v>
      </c>
    </row>
    <row r="250" ht="20.1" customHeight="1" spans="1:6">
      <c r="A250" s="13">
        <v>11.4</v>
      </c>
      <c r="B250" s="13" t="s">
        <v>77</v>
      </c>
      <c r="C250" s="13" t="s">
        <v>25</v>
      </c>
      <c r="D250" s="13">
        <v>7</v>
      </c>
      <c r="E250" s="13">
        <v>573.65</v>
      </c>
      <c r="F250" s="14">
        <v>0.4</v>
      </c>
    </row>
    <row r="251" ht="20.1" customHeight="1" spans="1:6">
      <c r="A251" s="13">
        <v>11.5</v>
      </c>
      <c r="B251" s="13" t="s">
        <v>78</v>
      </c>
      <c r="C251" s="13" t="s">
        <v>25</v>
      </c>
      <c r="D251" s="13">
        <v>1</v>
      </c>
      <c r="E251" s="13">
        <v>1221.07</v>
      </c>
      <c r="F251" s="14">
        <v>0.12</v>
      </c>
    </row>
    <row r="252" ht="20.1" customHeight="1" spans="1:6">
      <c r="A252" s="9" t="s">
        <v>79</v>
      </c>
      <c r="B252" s="9" t="s">
        <v>80</v>
      </c>
      <c r="C252" s="9"/>
      <c r="D252" s="9"/>
      <c r="E252" s="9"/>
      <c r="F252" s="14">
        <v>33.78</v>
      </c>
    </row>
    <row r="253" ht="20.1" customHeight="1" spans="1:6">
      <c r="A253" s="13">
        <v>2</v>
      </c>
      <c r="B253" s="13" t="s">
        <v>81</v>
      </c>
      <c r="C253" s="13" t="s">
        <v>36</v>
      </c>
      <c r="D253" s="13">
        <v>1416</v>
      </c>
      <c r="E253" s="13">
        <v>228</v>
      </c>
      <c r="F253" s="14">
        <v>32.28</v>
      </c>
    </row>
    <row r="254" ht="20.1" customHeight="1" spans="1:6">
      <c r="A254" s="13">
        <v>3</v>
      </c>
      <c r="B254" s="13" t="s">
        <v>82</v>
      </c>
      <c r="C254" s="13" t="s">
        <v>36</v>
      </c>
      <c r="D254" s="13">
        <v>75</v>
      </c>
      <c r="E254" s="13">
        <v>200</v>
      </c>
      <c r="F254" s="14">
        <v>1.5</v>
      </c>
    </row>
    <row r="255" ht="20.1" customHeight="1" spans="1:6">
      <c r="A255" s="9" t="s">
        <v>83</v>
      </c>
      <c r="B255" s="9" t="s">
        <v>84</v>
      </c>
      <c r="C255" s="9" t="s">
        <v>85</v>
      </c>
      <c r="D255" s="9">
        <v>242.5</v>
      </c>
      <c r="E255" s="9">
        <v>500</v>
      </c>
      <c r="F255" s="12">
        <v>12.13</v>
      </c>
    </row>
    <row r="256" ht="20.1" customHeight="1" spans="1:6">
      <c r="A256" s="9"/>
      <c r="B256" s="9"/>
      <c r="C256" s="9"/>
      <c r="D256" s="9"/>
      <c r="E256" s="9"/>
      <c r="F256" s="12"/>
    </row>
    <row r="257" ht="20.1" customHeight="1" spans="1:6">
      <c r="A257" s="9"/>
      <c r="B257" s="9" t="s">
        <v>118</v>
      </c>
      <c r="C257" s="9" t="s">
        <v>85</v>
      </c>
      <c r="D257" s="9">
        <v>43.2</v>
      </c>
      <c r="E257" s="10">
        <v>2980</v>
      </c>
      <c r="F257" s="12">
        <v>12.87</v>
      </c>
    </row>
    <row r="258" ht="20.1" customHeight="1" spans="1:6">
      <c r="A258" s="9" t="s">
        <v>15</v>
      </c>
      <c r="B258" s="9" t="s">
        <v>119</v>
      </c>
      <c r="C258" s="9" t="s">
        <v>33</v>
      </c>
      <c r="D258" s="9">
        <v>1</v>
      </c>
      <c r="E258" s="9">
        <v>0</v>
      </c>
      <c r="F258" s="14">
        <v>0</v>
      </c>
    </row>
    <row r="259" ht="20.1" customHeight="1" spans="1:6">
      <c r="A259" s="9" t="s">
        <v>28</v>
      </c>
      <c r="B259" s="9" t="s">
        <v>67</v>
      </c>
      <c r="C259" s="9" t="s">
        <v>18</v>
      </c>
      <c r="D259" s="9">
        <v>75</v>
      </c>
      <c r="E259" s="9"/>
      <c r="F259" s="14">
        <v>10.7</v>
      </c>
    </row>
    <row r="260" ht="20.1" customHeight="1" spans="1:6">
      <c r="A260" s="13" t="s">
        <v>120</v>
      </c>
      <c r="B260" s="13" t="s">
        <v>68</v>
      </c>
      <c r="C260" s="13" t="s">
        <v>18</v>
      </c>
      <c r="D260" s="13">
        <v>60</v>
      </c>
      <c r="E260" s="13">
        <v>1540.09</v>
      </c>
      <c r="F260" s="14">
        <v>9.24</v>
      </c>
    </row>
    <row r="261" ht="20.1" customHeight="1" spans="1:6">
      <c r="A261" s="13" t="s">
        <v>121</v>
      </c>
      <c r="B261" s="13" t="s">
        <v>69</v>
      </c>
      <c r="C261" s="13" t="s">
        <v>18</v>
      </c>
      <c r="D261" s="13">
        <v>0</v>
      </c>
      <c r="E261" s="13">
        <v>1236.33</v>
      </c>
      <c r="F261" s="14">
        <v>0</v>
      </c>
    </row>
    <row r="262" ht="20.1" customHeight="1" spans="1:6">
      <c r="A262" s="13" t="s">
        <v>122</v>
      </c>
      <c r="B262" s="13" t="s">
        <v>70</v>
      </c>
      <c r="C262" s="13" t="s">
        <v>18</v>
      </c>
      <c r="D262" s="13">
        <v>15</v>
      </c>
      <c r="E262" s="13">
        <v>605.26</v>
      </c>
      <c r="F262" s="14">
        <v>0.91</v>
      </c>
    </row>
    <row r="263" ht="20.1" customHeight="1" spans="1:6">
      <c r="A263" s="13" t="s">
        <v>123</v>
      </c>
      <c r="B263" s="13" t="s">
        <v>71</v>
      </c>
      <c r="C263" s="13" t="s">
        <v>18</v>
      </c>
      <c r="D263" s="13">
        <v>0</v>
      </c>
      <c r="E263" s="13">
        <v>402.64</v>
      </c>
      <c r="F263" s="14">
        <v>0</v>
      </c>
    </row>
    <row r="264" ht="20.1" customHeight="1" spans="1:6">
      <c r="A264" s="13" t="s">
        <v>124</v>
      </c>
      <c r="B264" s="13" t="s">
        <v>72</v>
      </c>
      <c r="C264" s="13" t="s">
        <v>25</v>
      </c>
      <c r="D264" s="13">
        <v>5</v>
      </c>
      <c r="E264" s="13">
        <v>1110.57</v>
      </c>
      <c r="F264" s="14">
        <v>0.56</v>
      </c>
    </row>
    <row r="265" s="2" customFormat="1" ht="20.1" customHeight="1" spans="1:6">
      <c r="A265" s="9" t="s">
        <v>79</v>
      </c>
      <c r="B265" s="9" t="s">
        <v>84</v>
      </c>
      <c r="C265" s="9" t="s">
        <v>85</v>
      </c>
      <c r="D265" s="9">
        <v>43.2</v>
      </c>
      <c r="E265" s="9">
        <v>500</v>
      </c>
      <c r="F265" s="12">
        <v>2.16</v>
      </c>
    </row>
    <row r="266" s="2" customFormat="1" ht="20.1" customHeight="1" spans="1:6">
      <c r="A266" s="9"/>
      <c r="B266" s="9"/>
      <c r="C266" s="9"/>
      <c r="D266" s="9"/>
      <c r="E266" s="9"/>
      <c r="F266" s="12"/>
    </row>
    <row r="267" s="2" customFormat="1" ht="20.1" customHeight="1" spans="1:6">
      <c r="A267" s="9" t="s">
        <v>125</v>
      </c>
      <c r="B267" s="9" t="s">
        <v>150</v>
      </c>
      <c r="C267" s="9"/>
      <c r="D267" s="9"/>
      <c r="E267" s="9"/>
      <c r="F267" s="16">
        <v>198.77</v>
      </c>
    </row>
    <row r="268" s="2" customFormat="1" ht="20.1" customHeight="1" spans="1:6">
      <c r="A268" s="13" t="s">
        <v>15</v>
      </c>
      <c r="B268" s="13" t="s">
        <v>151</v>
      </c>
      <c r="C268" s="13" t="s">
        <v>152</v>
      </c>
      <c r="D268" s="9"/>
      <c r="E268" s="9"/>
      <c r="F268" s="16">
        <v>53.09</v>
      </c>
    </row>
    <row r="269" ht="20.1" customHeight="1" spans="1:6">
      <c r="A269" s="13" t="s">
        <v>28</v>
      </c>
      <c r="B269" s="13" t="s">
        <v>153</v>
      </c>
      <c r="C269" s="13" t="s">
        <v>152</v>
      </c>
      <c r="D269" s="13"/>
      <c r="E269" s="13"/>
      <c r="F269" s="16">
        <v>61.47</v>
      </c>
    </row>
    <row r="270" ht="20.1" customHeight="1" spans="1:6">
      <c r="A270" s="13" t="s">
        <v>79</v>
      </c>
      <c r="B270" s="13" t="s">
        <v>129</v>
      </c>
      <c r="C270" s="13" t="s">
        <v>152</v>
      </c>
      <c r="D270" s="13"/>
      <c r="E270" s="13"/>
      <c r="F270" s="16">
        <v>17.7</v>
      </c>
    </row>
    <row r="271" ht="20.1" customHeight="1" spans="1:6">
      <c r="A271" s="13" t="s">
        <v>83</v>
      </c>
      <c r="B271" s="13" t="s">
        <v>130</v>
      </c>
      <c r="C271" s="13" t="s">
        <v>152</v>
      </c>
      <c r="D271" s="13"/>
      <c r="E271" s="13"/>
      <c r="F271" s="16">
        <v>51.05</v>
      </c>
    </row>
    <row r="272" ht="20.1" customHeight="1" spans="1:6">
      <c r="A272" s="13">
        <v>1</v>
      </c>
      <c r="B272" s="13" t="s">
        <v>131</v>
      </c>
      <c r="C272" s="13" t="s">
        <v>152</v>
      </c>
      <c r="D272" s="13"/>
      <c r="E272" s="13"/>
      <c r="F272" s="16">
        <v>51.05</v>
      </c>
    </row>
    <row r="273" ht="20.1" customHeight="1" spans="1:6">
      <c r="A273" s="13" t="s">
        <v>154</v>
      </c>
      <c r="B273" s="13" t="s">
        <v>134</v>
      </c>
      <c r="C273" s="13" t="s">
        <v>152</v>
      </c>
      <c r="D273" s="13"/>
      <c r="E273" s="13"/>
      <c r="F273" s="16">
        <v>5.65</v>
      </c>
    </row>
    <row r="274" ht="20.1" customHeight="1" spans="1:6">
      <c r="A274" s="13" t="s">
        <v>155</v>
      </c>
      <c r="B274" s="13" t="s">
        <v>156</v>
      </c>
      <c r="C274" s="13" t="s">
        <v>152</v>
      </c>
      <c r="D274" s="13"/>
      <c r="E274" s="13"/>
      <c r="F274" s="16">
        <v>9.81</v>
      </c>
    </row>
    <row r="275" s="2" customFormat="1" ht="20.1" customHeight="1" spans="1:6">
      <c r="A275" s="9" t="s">
        <v>143</v>
      </c>
      <c r="B275" s="9" t="s">
        <v>157</v>
      </c>
      <c r="C275" s="9" t="s">
        <v>85</v>
      </c>
      <c r="D275" s="9">
        <v>1229</v>
      </c>
      <c r="E275" s="9">
        <v>16017.25</v>
      </c>
      <c r="F275" s="17">
        <v>1968.52</v>
      </c>
    </row>
  </sheetData>
  <mergeCells count="1">
    <mergeCell ref="A2:F2"/>
  </mergeCells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评审对照表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2019-11-09T06:35:00Z</dcterms:created>
  <cp:lastPrinted>2019-11-13T01:36:00Z</cp:lastPrinted>
  <dcterms:modified xsi:type="dcterms:W3CDTF">2019-12-09T06:10:11Z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