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480" windowHeight="12225" tabRatio="762"/>
  </bookViews>
  <sheets>
    <sheet name="投资明细表" sheetId="1" r:id="rId1"/>
    <sheet name="6#7#" sheetId="2" state="hidden" r:id="rId2"/>
    <sheet name="项目投资概算及资金来源表" sheetId="3" state="hidden" r:id="rId3"/>
    <sheet name="造价服务及招标代理" sheetId="6"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'[3]#REF!'!$1:$65536</definedName>
    <definedName name="_xlnm.Print_Area" hidden="1">'[3]#REF!'!$1:$65536</definedName>
    <definedName name="_xlnm.Print_Titles" localSheetId="1">'6#7#'!$1:$1</definedName>
    <definedName name="_xlnm.Print_Titles" localSheetId="0">投资明细表!#REF!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workbook>
</file>

<file path=xl/sharedStrings.xml><?xml version="1.0" encoding="utf-8"?>
<sst xmlns="http://schemas.openxmlformats.org/spreadsheetml/2006/main" count="265">
  <si>
    <t>附件7：</t>
  </si>
  <si>
    <t>金山区金山卫镇横召村粮田建设项目投资明细表</t>
  </si>
  <si>
    <t>序号</t>
  </si>
  <si>
    <t>项目名称</t>
  </si>
  <si>
    <t>单位</t>
  </si>
  <si>
    <t>数量</t>
  </si>
  <si>
    <t>单价（元）</t>
  </si>
  <si>
    <t>合计（万元）</t>
  </si>
  <si>
    <t>一</t>
  </si>
  <si>
    <t>工程费用</t>
  </si>
  <si>
    <t>亩</t>
  </si>
  <si>
    <r>
      <rPr>
        <b/>
        <sz val="9"/>
        <color indexed="8"/>
        <rFont val="宋体"/>
        <charset val="134"/>
      </rPr>
      <t>横召村</t>
    </r>
    <r>
      <rPr>
        <b/>
        <sz val="9"/>
        <color indexed="8"/>
        <rFont val="宋体"/>
        <charset val="134"/>
      </rPr>
      <t>1</t>
    </r>
    <r>
      <rPr>
        <b/>
        <sz val="9"/>
        <color indexed="8"/>
        <rFont val="宋体"/>
        <charset val="134"/>
      </rPr>
      <t>号灌区</t>
    </r>
  </si>
  <si>
    <t>㈠</t>
  </si>
  <si>
    <t>排水工程</t>
  </si>
  <si>
    <t>1</t>
  </si>
  <si>
    <t>新建排水沟</t>
  </si>
  <si>
    <t>m</t>
  </si>
  <si>
    <t>2</t>
  </si>
  <si>
    <t>翻建排水沟</t>
  </si>
  <si>
    <t>3</t>
  </si>
  <si>
    <t>新建生态沟</t>
  </si>
  <si>
    <t>4</t>
  </si>
  <si>
    <r>
      <rPr>
        <sz val="9"/>
        <color indexed="8"/>
        <rFont val="宋体"/>
        <charset val="134"/>
      </rPr>
      <t>过路搭板涵</t>
    </r>
    <r>
      <rPr>
        <sz val="9"/>
        <color indexed="8"/>
        <rFont val="宋体"/>
        <charset val="134"/>
      </rPr>
      <t>3.0m*3.0m</t>
    </r>
  </si>
  <si>
    <t>个</t>
  </si>
  <si>
    <t>5</t>
  </si>
  <si>
    <t>排水涵</t>
  </si>
  <si>
    <t>6</t>
  </si>
  <si>
    <t>农沟出水口</t>
  </si>
  <si>
    <t>7</t>
  </si>
  <si>
    <t>过沟板</t>
  </si>
  <si>
    <t>8</t>
  </si>
  <si>
    <t>支撑板</t>
  </si>
  <si>
    <t>㈡</t>
  </si>
  <si>
    <t>灌溉工程</t>
  </si>
  <si>
    <t>泵站工程</t>
  </si>
  <si>
    <t>房屋建筑工程</t>
  </si>
  <si>
    <t>m2</t>
  </si>
  <si>
    <t>泵室及进出水池</t>
  </si>
  <si>
    <t>座</t>
  </si>
  <si>
    <t>双孔管涵（dn=1.5m）</t>
  </si>
  <si>
    <t>围堰</t>
  </si>
  <si>
    <t>机电设备及安装工程</t>
  </si>
  <si>
    <t>项</t>
  </si>
  <si>
    <t>金属结构设备及安装工程</t>
  </si>
  <si>
    <t>低压电线接入</t>
  </si>
  <si>
    <t>输水管道</t>
  </si>
  <si>
    <r>
      <rPr>
        <sz val="9"/>
        <color rgb="FF000000"/>
        <rFont val="宋体"/>
        <charset val="134"/>
      </rPr>
      <t>dn560(PE80,0.4)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</si>
  <si>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dn500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</si>
  <si>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dn400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</si>
  <si>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dn315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</si>
  <si>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dn225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</si>
  <si>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dn160 (PE80,0.4)</t>
    </r>
    <r>
      <rPr>
        <sz val="9"/>
        <color rgb="FF000000"/>
        <rFont val="宋体"/>
        <charset val="134"/>
      </rPr>
      <t>管</t>
    </r>
    <r>
      <rPr>
        <sz val="9"/>
        <color rgb="FF000000"/>
        <rFont val="宋体"/>
        <charset val="134"/>
      </rPr>
      <t>(</t>
    </r>
    <r>
      <rPr>
        <sz val="9"/>
        <color rgb="FF000000"/>
        <rFont val="宋体"/>
        <charset val="134"/>
      </rPr>
      <t>含管件</t>
    </r>
    <r>
      <rPr>
        <sz val="9"/>
        <color rgb="FF000000"/>
        <rFont val="宋体"/>
        <charset val="134"/>
      </rPr>
      <t>)</t>
    </r>
  </si>
  <si>
    <t>管件</t>
  </si>
  <si>
    <t>倒虹吸</t>
  </si>
  <si>
    <r>
      <rPr>
        <sz val="9"/>
        <color rgb="FF000000"/>
        <rFont val="宋体"/>
        <charset val="134"/>
      </rPr>
      <t>dn400</t>
    </r>
    <r>
      <rPr>
        <sz val="9"/>
        <color indexed="8"/>
        <rFont val="宋体"/>
        <charset val="134"/>
      </rPr>
      <t>拖拉管倒虹吸</t>
    </r>
  </si>
  <si>
    <t>阀门井</t>
  </si>
  <si>
    <t>dn560</t>
  </si>
  <si>
    <t>dn500</t>
  </si>
  <si>
    <t>dn450</t>
  </si>
  <si>
    <t>dn400</t>
  </si>
  <si>
    <t>dn315</t>
  </si>
  <si>
    <t>dn225</t>
  </si>
  <si>
    <t>泄水阀</t>
  </si>
  <si>
    <t>排气阀</t>
  </si>
  <si>
    <t>连接井</t>
  </si>
  <si>
    <t>灌溉过路管及路面拆除与修复</t>
  </si>
  <si>
    <t>路面拆除与修复（管道过路）</t>
  </si>
  <si>
    <t>9</t>
  </si>
  <si>
    <t>给水栓</t>
  </si>
  <si>
    <t>㈢</t>
  </si>
  <si>
    <t>道路工程</t>
  </si>
  <si>
    <r>
      <rPr>
        <sz val="9"/>
        <color indexed="8"/>
        <rFont val="宋体"/>
        <charset val="134"/>
      </rPr>
      <t>新建道路</t>
    </r>
    <r>
      <rPr>
        <sz val="9"/>
        <color indexed="8"/>
        <rFont val="宋体"/>
        <charset val="134"/>
      </rPr>
      <t>2.5m</t>
    </r>
  </si>
  <si>
    <r>
      <rPr>
        <sz val="9"/>
        <color indexed="8"/>
        <rFont val="宋体"/>
        <charset val="134"/>
      </rPr>
      <t>新建道路</t>
    </r>
    <r>
      <rPr>
        <sz val="9"/>
        <color indexed="8"/>
        <rFont val="宋体"/>
        <charset val="134"/>
      </rPr>
      <t>4m</t>
    </r>
  </si>
  <si>
    <t>下田坡道</t>
  </si>
  <si>
    <t>㈣</t>
  </si>
  <si>
    <t>田块修筑</t>
  </si>
  <si>
    <r>
      <rPr>
        <b/>
        <sz val="9"/>
        <color indexed="8"/>
        <rFont val="宋体"/>
        <charset val="134"/>
      </rPr>
      <t>横召村</t>
    </r>
    <r>
      <rPr>
        <b/>
        <sz val="9"/>
        <color indexed="8"/>
        <rFont val="宋体"/>
        <charset val="134"/>
      </rPr>
      <t>2</t>
    </r>
    <r>
      <rPr>
        <b/>
        <sz val="9"/>
        <color indexed="8"/>
        <rFont val="宋体"/>
        <charset val="134"/>
      </rPr>
      <t>号灌区</t>
    </r>
  </si>
  <si>
    <r>
      <rPr>
        <sz val="9"/>
        <color rgb="FF000000"/>
        <rFont val="宋体"/>
        <charset val="134"/>
      </rPr>
      <t>dn450 (PE80,0.4)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</si>
  <si>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r>
      <rPr>
        <sz val="9"/>
        <color rgb="FF000000"/>
        <rFont val="宋体"/>
        <charset val="134"/>
      </rPr>
      <t>dn500</t>
    </r>
    <r>
      <rPr>
        <sz val="9"/>
        <color indexed="8"/>
        <rFont val="宋体"/>
        <charset val="134"/>
      </rPr>
      <t>拖拉管倒虹吸</t>
    </r>
  </si>
  <si>
    <r>
      <rPr>
        <sz val="9"/>
        <color rgb="FF000000"/>
        <rFont val="宋体"/>
        <charset val="134"/>
      </rPr>
      <t>dn450</t>
    </r>
    <r>
      <rPr>
        <sz val="9"/>
        <color rgb="FF000000"/>
        <rFont val="宋体"/>
        <charset val="134"/>
      </rPr>
      <t>拖拉管倒虹吸</t>
    </r>
  </si>
  <si>
    <r>
      <rPr>
        <sz val="9"/>
        <color rgb="FF000000"/>
        <rFont val="宋体"/>
        <charset val="134"/>
      </rPr>
      <t>dn315</t>
    </r>
    <r>
      <rPr>
        <sz val="9"/>
        <color indexed="8"/>
        <rFont val="宋体"/>
        <charset val="134"/>
      </rPr>
      <t>拖拉管倒虹吸</t>
    </r>
  </si>
  <si>
    <r>
      <rPr>
        <b/>
        <sz val="9"/>
        <color indexed="8"/>
        <rFont val="宋体"/>
        <charset val="134"/>
      </rPr>
      <t>横召村</t>
    </r>
    <r>
      <rPr>
        <b/>
        <sz val="9"/>
        <color indexed="8"/>
        <rFont val="宋体"/>
        <charset val="134"/>
      </rPr>
      <t>3</t>
    </r>
    <r>
      <rPr>
        <b/>
        <sz val="9"/>
        <color indexed="8"/>
        <rFont val="宋体"/>
        <charset val="134"/>
      </rPr>
      <t>号灌区</t>
    </r>
  </si>
  <si>
    <r>
      <rPr>
        <sz val="9"/>
        <color rgb="FF000000"/>
        <rFont val="宋体"/>
        <charset val="134"/>
      </rPr>
      <t>dn560</t>
    </r>
    <r>
      <rPr>
        <sz val="9"/>
        <color indexed="8"/>
        <rFont val="宋体"/>
        <charset val="134"/>
      </rPr>
      <t>拖拉管倒虹吸</t>
    </r>
  </si>
  <si>
    <r>
      <rPr>
        <sz val="9"/>
        <color rgb="FF000000"/>
        <rFont val="宋体"/>
        <charset val="134"/>
      </rPr>
      <t>dn225</t>
    </r>
    <r>
      <rPr>
        <sz val="9"/>
        <color indexed="8"/>
        <rFont val="宋体"/>
        <charset val="134"/>
      </rPr>
      <t>拖拉管倒虹吸</t>
    </r>
  </si>
  <si>
    <r>
      <rPr>
        <sz val="9"/>
        <color indexed="8"/>
        <rFont val="宋体"/>
        <charset val="134"/>
      </rPr>
      <t>桥梁（</t>
    </r>
    <r>
      <rPr>
        <sz val="9"/>
        <color indexed="8"/>
        <rFont val="宋体"/>
        <charset val="134"/>
      </rPr>
      <t>L=8m+13m+8m,B=4.6m</t>
    </r>
    <r>
      <rPr>
        <sz val="9"/>
        <color indexed="8"/>
        <rFont val="宋体"/>
        <charset val="134"/>
      </rPr>
      <t>）</t>
    </r>
  </si>
  <si>
    <t>接坡道路</t>
  </si>
  <si>
    <r>
      <rPr>
        <b/>
        <sz val="9"/>
        <color indexed="8"/>
        <rFont val="宋体"/>
        <charset val="134"/>
      </rPr>
      <t>横召村</t>
    </r>
    <r>
      <rPr>
        <b/>
        <sz val="9"/>
        <color indexed="8"/>
        <rFont val="宋体"/>
        <charset val="134"/>
      </rPr>
      <t>4</t>
    </r>
    <r>
      <rPr>
        <b/>
        <sz val="9"/>
        <color indexed="8"/>
        <rFont val="宋体"/>
        <charset val="134"/>
      </rPr>
      <t>号灌区</t>
    </r>
  </si>
  <si>
    <r>
      <rPr>
        <sz val="9"/>
        <color rgb="FF000000"/>
        <rFont val="宋体"/>
        <charset val="134"/>
      </rPr>
      <t>dn630(PE80,0.4)</t>
    </r>
    <r>
      <rPr>
        <sz val="9"/>
        <color indexed="8"/>
        <rFont val="宋体"/>
        <charset val="134"/>
      </rPr>
      <t>管</t>
    </r>
    <r>
      <rPr>
        <sz val="9"/>
        <color indexed="8"/>
        <rFont val="宋体"/>
        <charset val="134"/>
      </rPr>
      <t>(</t>
    </r>
    <r>
      <rPr>
        <sz val="9"/>
        <color indexed="8"/>
        <rFont val="宋体"/>
        <charset val="134"/>
      </rPr>
      <t>含管件</t>
    </r>
    <r>
      <rPr>
        <sz val="9"/>
        <color indexed="8"/>
        <rFont val="宋体"/>
        <charset val="134"/>
      </rPr>
      <t>)</t>
    </r>
  </si>
  <si>
    <t>dn630</t>
  </si>
  <si>
    <r>
      <rPr>
        <b/>
        <sz val="9"/>
        <color indexed="8"/>
        <rFont val="宋体"/>
        <charset val="134"/>
      </rPr>
      <t>横召村</t>
    </r>
    <r>
      <rPr>
        <b/>
        <sz val="9"/>
        <color indexed="8"/>
        <rFont val="宋体"/>
        <charset val="134"/>
      </rPr>
      <t>26</t>
    </r>
    <r>
      <rPr>
        <b/>
        <sz val="9"/>
        <color indexed="8"/>
        <rFont val="宋体"/>
        <charset val="134"/>
      </rPr>
      <t>组机口</t>
    </r>
  </si>
  <si>
    <t>排气井</t>
  </si>
  <si>
    <r>
      <rPr>
        <b/>
        <sz val="9"/>
        <color indexed="8"/>
        <rFont val="宋体"/>
        <charset val="134"/>
      </rPr>
      <t>横召村</t>
    </r>
    <r>
      <rPr>
        <b/>
        <sz val="9"/>
        <color indexed="8"/>
        <rFont val="宋体"/>
        <charset val="134"/>
      </rPr>
      <t>25</t>
    </r>
    <r>
      <rPr>
        <b/>
        <sz val="9"/>
        <color indexed="8"/>
        <rFont val="宋体"/>
        <charset val="134"/>
      </rPr>
      <t>组机口</t>
    </r>
  </si>
  <si>
    <r>
      <rPr>
        <sz val="9"/>
        <color rgb="FF000000"/>
        <rFont val="宋体"/>
        <charset val="134"/>
      </rPr>
      <t>更换机电设备</t>
    </r>
    <r>
      <rPr>
        <sz val="9"/>
        <color indexed="8"/>
        <rFont val="宋体"/>
        <charset val="134"/>
      </rPr>
      <t>1</t>
    </r>
    <r>
      <rPr>
        <sz val="9"/>
        <color indexed="8"/>
        <rFont val="宋体"/>
        <charset val="134"/>
      </rPr>
      <t>台</t>
    </r>
  </si>
  <si>
    <t>台</t>
  </si>
  <si>
    <t>二</t>
  </si>
  <si>
    <t>工程建设其他费用</t>
  </si>
  <si>
    <t>(一)</t>
  </si>
  <si>
    <t>项目管理费</t>
  </si>
  <si>
    <t>(二)</t>
  </si>
  <si>
    <t>施工监理费</t>
  </si>
  <si>
    <t>(三)</t>
  </si>
  <si>
    <t>招标费</t>
  </si>
  <si>
    <t>(四)</t>
  </si>
  <si>
    <t>勘察设计费</t>
  </si>
  <si>
    <t>勘察费</t>
  </si>
  <si>
    <t>设计费</t>
  </si>
  <si>
    <t>四</t>
  </si>
  <si>
    <t>工程总投资</t>
  </si>
  <si>
    <r>
      <rPr>
        <b/>
        <sz val="12"/>
        <color rgb="FF000000"/>
        <rFont val="宋体"/>
        <charset val="134"/>
      </rPr>
      <t xml:space="preserve">上海北湖现代农业发展有限公司农田建设项目   </t>
    </r>
    <r>
      <rPr>
        <b/>
        <sz val="18"/>
        <color rgb="FF000000"/>
        <rFont val="宋体"/>
        <charset val="134"/>
      </rPr>
      <t xml:space="preserve">6#和7#灌区   </t>
    </r>
    <r>
      <rPr>
        <b/>
        <sz val="12"/>
        <color rgb="FF000000"/>
        <rFont val="宋体"/>
        <charset val="134"/>
      </rPr>
      <t>投资概算明细表</t>
    </r>
  </si>
  <si>
    <t>类别</t>
  </si>
  <si>
    <t>实施内容</t>
  </si>
  <si>
    <t>备注</t>
  </si>
  <si>
    <t>设施建设</t>
  </si>
  <si>
    <t>土地平整及修复</t>
  </si>
  <si>
    <t>土地平整</t>
  </si>
  <si>
    <t>灌溉与排水设施</t>
  </si>
  <si>
    <t>灌溉泵站（含水肥一体化）</t>
  </si>
  <si>
    <t>沼液调节池</t>
  </si>
  <si>
    <t>自动化控制</t>
  </si>
  <si>
    <t>灌溉设施</t>
  </si>
  <si>
    <t>（1）</t>
  </si>
  <si>
    <t>U-PVC 管DN600</t>
  </si>
  <si>
    <t>（2）</t>
  </si>
  <si>
    <t>U-PVC 管DN400</t>
  </si>
  <si>
    <t>（3）</t>
  </si>
  <si>
    <t>U-PVC 管DN315</t>
  </si>
  <si>
    <t>（4）</t>
  </si>
  <si>
    <t>（5）</t>
  </si>
  <si>
    <t>A型田间进水口1</t>
  </si>
  <si>
    <t>（6）</t>
  </si>
  <si>
    <t>B型田间进水口(穿路)1</t>
  </si>
  <si>
    <t>（7）</t>
  </si>
  <si>
    <t>干管DN630电动阀井</t>
  </si>
  <si>
    <t>（8）</t>
  </si>
  <si>
    <t>支管DN400电动阀井</t>
  </si>
  <si>
    <t>（9）</t>
  </si>
  <si>
    <t>支管DN315电动阀井</t>
  </si>
  <si>
    <t>（10）</t>
  </si>
  <si>
    <t>穿路套管</t>
  </si>
  <si>
    <t>（11）</t>
  </si>
  <si>
    <t>拆除现状沟渠</t>
  </si>
  <si>
    <t>排水设施</t>
  </si>
  <si>
    <t>排水土沟疏浚</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</si>
  <si>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</si>
  <si>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</si>
  <si>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</si>
  <si>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</si>
  <si>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</si>
  <si>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</si>
  <si>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</si>
  <si>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</si>
  <si>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</si>
  <si>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</si>
  <si>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</si>
  <si>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</si>
  <si>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</si>
  <si>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</si>
  <si>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</si>
  <si>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</si>
  <si>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</si>
  <si>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</si>
  <si>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</si>
  <si>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</si>
  <si>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套</t>
  </si>
  <si>
    <t>(六)</t>
  </si>
  <si>
    <t>其他设施</t>
  </si>
  <si>
    <t>场地维修</t>
  </si>
  <si>
    <t>仓库维修</t>
  </si>
  <si>
    <t>育苗暖棚</t>
  </si>
  <si>
    <t>设备采购</t>
  </si>
  <si>
    <t>自筹</t>
  </si>
  <si>
    <t>三</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</si>
  <si>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</si>
  <si>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</si>
  <si>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</si>
  <si>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</si>
  <si>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</si>
  <si>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</si>
  <si>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</si>
  <si>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</si>
  <si>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</si>
  <si>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</si>
  <si>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</si>
  <si>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</si>
  <si>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</si>
  <si>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</si>
  <si>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</si>
  <si>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</si>
  <si>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</si>
  <si>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</si>
  <si>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</si>
  <si>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</si>
  <si>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</si>
  <si>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</si>
  <si>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</si>
  <si>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</si>
  <si>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</si>
  <si>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</si>
  <si>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</si>
  <si>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</si>
  <si>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</si>
  <si>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</si>
  <si>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</si>
  <si>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
        <color indexed="8"/>
        <rFont val="Times New Roman"/>
        <charset val="134"/>
      </rPr>
      <t>100</t>
    </r>
    <r>
      <rPr>
        <sz val="10"/>
        <color indexed="8"/>
        <rFont val="宋体"/>
        <charset val="134"/>
      </rPr>
      <t xml:space="preserve">以下
</t>
    </r>
    <r>
      <rPr>
        <sz val="10"/>
        <color indexed="8"/>
        <rFont val="Times New Roman"/>
        <charset val="134"/>
      </rPr>
      <t>(</t>
    </r>
    <r>
      <rPr>
        <sz val="10"/>
        <color indexed="8"/>
        <rFont val="宋体"/>
        <charset val="134"/>
      </rPr>
      <t>含</t>
    </r>
    <r>
      <rPr>
        <sz val="10"/>
        <color indexed="8"/>
        <rFont val="Times New Roman"/>
        <charset val="134"/>
      </rPr>
      <t>100)</t>
    </r>
  </si>
  <si>
    <r>
      <rPr>
        <sz val="10"/>
        <color indexed="8"/>
        <rFont val="Times New Roman"/>
        <charset val="134"/>
      </rPr>
      <t>100~500
(</t>
    </r>
    <r>
      <rPr>
        <sz val="10"/>
        <color indexed="8"/>
        <rFont val="宋体"/>
        <charset val="134"/>
      </rPr>
      <t>含</t>
    </r>
    <r>
      <rPr>
        <sz val="10"/>
        <color indexed="8"/>
        <rFont val="Times New Roman"/>
        <charset val="134"/>
      </rPr>
      <t>500)</t>
    </r>
  </si>
  <si>
    <r>
      <rPr>
        <sz val="10"/>
        <color indexed="8"/>
        <rFont val="Times New Roman"/>
        <charset val="134"/>
      </rPr>
      <t>500~1000
(</t>
    </r>
    <r>
      <rPr>
        <sz val="10"/>
        <color indexed="8"/>
        <rFont val="宋体"/>
        <charset val="134"/>
      </rPr>
      <t>含</t>
    </r>
    <r>
      <rPr>
        <sz val="10"/>
        <color indexed="8"/>
        <rFont val="Times New Roman"/>
        <charset val="134"/>
      </rPr>
      <t>1000)</t>
    </r>
  </si>
  <si>
    <r>
      <rPr>
        <sz val="10"/>
        <color indexed="8"/>
        <rFont val="Times New Roman"/>
        <charset val="134"/>
      </rPr>
      <t>1000~3000 
(</t>
    </r>
    <r>
      <rPr>
        <sz val="10"/>
        <color indexed="8"/>
        <rFont val="宋体"/>
        <charset val="134"/>
      </rPr>
      <t>含</t>
    </r>
    <r>
      <rPr>
        <sz val="10"/>
        <color indexed="8"/>
        <rFont val="Times New Roman"/>
        <charset val="134"/>
      </rPr>
      <t>3000)</t>
    </r>
  </si>
  <si>
    <r>
      <rPr>
        <sz val="10"/>
        <color indexed="8"/>
        <rFont val="Times New Roman"/>
        <charset val="134"/>
      </rPr>
      <t>3000~5000
 (</t>
    </r>
    <r>
      <rPr>
        <sz val="10"/>
        <color indexed="8"/>
        <rFont val="宋体"/>
        <charset val="134"/>
      </rPr>
      <t>含</t>
    </r>
    <r>
      <rPr>
        <sz val="10"/>
        <color indexed="8"/>
        <rFont val="Times New Roman"/>
        <charset val="134"/>
      </rPr>
      <t>5000)</t>
    </r>
  </si>
  <si>
    <r>
      <rPr>
        <sz val="10"/>
        <color indexed="8"/>
        <rFont val="Times New Roman"/>
        <charset val="134"/>
      </rPr>
      <t>5000~10000 
(</t>
    </r>
    <r>
      <rPr>
        <sz val="10"/>
        <color indexed="8"/>
        <rFont val="宋体"/>
        <charset val="134"/>
      </rPr>
      <t>含</t>
    </r>
    <r>
      <rPr>
        <sz val="10"/>
        <color indexed="8"/>
        <rFont val="Times New Roman"/>
        <charset val="134"/>
      </rPr>
      <t>10000)</t>
    </r>
  </si>
  <si>
    <r>
      <rPr>
        <sz val="10"/>
        <color indexed="8"/>
        <rFont val="Times New Roman"/>
        <charset val="134"/>
      </rPr>
      <t>10000~50000 
(</t>
    </r>
    <r>
      <rPr>
        <sz val="10"/>
        <color indexed="8"/>
        <rFont val="宋体"/>
        <charset val="134"/>
      </rPr>
      <t>含</t>
    </r>
    <r>
      <rPr>
        <sz val="10"/>
        <color indexed="8"/>
        <rFont val="Times New Roman"/>
        <charset val="134"/>
      </rPr>
      <t>50000)</t>
    </r>
  </si>
  <si>
    <r>
      <rPr>
        <sz val="10"/>
        <color indexed="8"/>
        <rFont val="Times New Roman"/>
        <charset val="134"/>
      </rPr>
      <t>50000~100000 
(</t>
    </r>
    <r>
      <rPr>
        <sz val="10"/>
        <color indexed="8"/>
        <rFont val="宋体"/>
        <charset val="134"/>
      </rPr>
      <t>含</t>
    </r>
    <r>
      <rPr>
        <sz val="10"/>
        <color indexed="8"/>
        <rFont val="Times New Roman"/>
        <charset val="134"/>
      </rPr>
      <t>100000)</t>
    </r>
  </si>
  <si>
    <r>
      <rPr>
        <sz val="10"/>
        <color indexed="8"/>
        <rFont val="Times New Roman"/>
        <charset val="134"/>
      </rPr>
      <t>100000~500000 
(</t>
    </r>
    <r>
      <rPr>
        <sz val="10"/>
        <color indexed="8"/>
        <rFont val="宋体"/>
        <charset val="134"/>
      </rPr>
      <t>含</t>
    </r>
    <r>
      <rPr>
        <sz val="10"/>
        <color indexed="8"/>
        <rFont val="Times New Roman"/>
        <charset val="134"/>
      </rPr>
      <t>500000)</t>
    </r>
  </si>
  <si>
    <r>
      <rPr>
        <sz val="10"/>
        <color indexed="8"/>
        <rFont val="Times New Roman"/>
        <charset val="134"/>
      </rPr>
      <t>500000~1000000 
(</t>
    </r>
    <r>
      <rPr>
        <sz val="10"/>
        <color indexed="8"/>
        <rFont val="宋体"/>
        <charset val="134"/>
      </rPr>
      <t>含</t>
    </r>
    <r>
      <rPr>
        <sz val="10"/>
        <color indexed="8"/>
        <rFont val="Times New Roman"/>
        <charset val="134"/>
      </rPr>
      <t>1000000)</t>
    </r>
  </si>
  <si>
    <r>
      <rPr>
        <sz val="10"/>
        <color indexed="8"/>
        <rFont val="Times New Roman"/>
        <charset val="134"/>
      </rPr>
      <t xml:space="preserve">1000000
</t>
    </r>
    <r>
      <rPr>
        <sz val="10"/>
        <color indexed="8"/>
        <rFont val="宋体"/>
        <charset val="134"/>
      </rPr>
      <t>以上</t>
    </r>
  </si>
  <si>
    <r>
      <rPr>
        <sz val="10"/>
        <color indexed="8"/>
        <rFont val="宋体"/>
        <charset val="134"/>
      </rPr>
      <t>合计</t>
    </r>
  </si>
  <si>
    <r>
      <rPr>
        <sz val="10"/>
        <color indexed="8"/>
        <rFont val="宋体"/>
        <charset val="134"/>
      </rPr>
      <t>备注</t>
    </r>
  </si>
  <si>
    <t>编制项目投资估算</t>
  </si>
  <si>
    <t>总投资</t>
  </si>
  <si>
    <t>编制设计概算</t>
  </si>
  <si>
    <r>
      <rPr>
        <sz val="10"/>
        <color indexed="8"/>
        <rFont val="Times New Roman"/>
        <charset val="134"/>
      </rPr>
      <t>a.</t>
    </r>
    <r>
      <rPr>
        <sz val="10"/>
        <color indexed="8"/>
        <rFont val="宋体"/>
        <charset val="134"/>
      </rPr>
      <t>编制施工图预算</t>
    </r>
  </si>
  <si>
    <t>建安工程造价</t>
  </si>
  <si>
    <r>
      <rPr>
        <sz val="10"/>
        <color indexed="8"/>
        <rFont val="Times New Roman"/>
        <charset val="134"/>
      </rPr>
      <t>b.</t>
    </r>
    <r>
      <rPr>
        <sz val="10"/>
        <color indexed="8"/>
        <rFont val="宋体"/>
        <charset val="134"/>
      </rPr>
      <t>编制工程量清单</t>
    </r>
  </si>
  <si>
    <r>
      <rPr>
        <sz val="10"/>
        <color indexed="8"/>
        <rFont val="Times New Roman"/>
        <charset val="134"/>
      </rPr>
      <t>c.</t>
    </r>
    <r>
      <rPr>
        <sz val="10"/>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</si>
  <si>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</si>
  <si>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</si>
  <si>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</si>
  <si>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</si>
  <si>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</si>
  <si>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</si>
  <si>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</si>
  <si>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</si>
  <si>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</si>
  <si>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</si>
  <si>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</si>
  <si>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</si>
  <si>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</si>
  <si>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
        <color indexed="8"/>
        <rFont val="宋体"/>
        <charset val="134"/>
      </rPr>
      <t>核增、减额</t>
    </r>
    <r>
      <rPr>
        <sz val="10"/>
        <color indexed="8"/>
        <rFont val="Times New Roman"/>
        <charset val="134"/>
      </rPr>
      <t>5%</t>
    </r>
    <r>
      <rPr>
        <sz val="10"/>
        <color indexed="8"/>
        <rFont val="宋体"/>
        <charset val="134"/>
      </rPr>
      <t>以下（含），按送审价收取</t>
    </r>
  </si>
  <si>
    <t>建筑类</t>
  </si>
  <si>
    <t>安装类</t>
  </si>
  <si>
    <r>
      <rPr>
        <sz val="10"/>
        <color indexed="8"/>
        <rFont val="宋体"/>
        <charset val="134"/>
      </rPr>
      <t>核增、减额</t>
    </r>
    <r>
      <rPr>
        <sz val="10"/>
        <color indexed="8"/>
        <rFont val="Times New Roman"/>
        <charset val="134"/>
      </rPr>
      <t>5%</t>
    </r>
    <r>
      <rPr>
        <sz val="10"/>
        <color indexed="8"/>
        <rFont val="宋体"/>
        <charset val="134"/>
      </rPr>
      <t>以上，按核增、减额分别收取</t>
    </r>
  </si>
  <si>
    <t>十</t>
  </si>
  <si>
    <t>钢筋及预埋件计算</t>
  </si>
  <si>
    <t>吨</t>
  </si>
  <si>
    <r>
      <rPr>
        <sz val="10"/>
        <color indexed="8"/>
        <rFont val="Times New Roman"/>
        <charset val="134"/>
      </rPr>
      <t>12.00</t>
    </r>
    <r>
      <rPr>
        <sz val="10"/>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</si>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</sst>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8">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_ "/>
    <numFmt numFmtId="177" formatCode="0.000000000000_ "/>
    <numFmt numFmtId="178" formatCode="0_);\(0\)"/>
    <numFmt numFmtId="179" formatCode="0.00_);[Red]\(0.00\)"/>
  </numFmts>
  <fonts count="43">
    <font>
      <sz val="11"/>
      <name val="宋体"/>
      <charset val="134"/>
    </font>
    <font>
      <sz val="11"/>
      <color rgb="FF000000"/>
      <name val="宋体"/>
      <charset val="134"/>
    </font>
    <font>
      <sz val="10"/>
      <color indexed="8"/>
      <name val="宋体"/>
      <charset val="134"/>
    </font>
    <font>
      <sz val="10"/>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rgb="FF000000"/>
      <name val="宋体"/>
      <charset val="134"/>
    </font>
    <font>
      <sz val="9"/>
      <color rgb="FF000000"/>
      <name val="宋体"/>
      <charset val="134"/>
    </font>
    <font>
      <b/>
      <sz val="12"/>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b/>
      <sz val="14"/>
      <color rgb="FF000000"/>
      <name val="宋体"/>
      <charset val="134"/>
    </font>
    <font>
      <b/>
      <sz val="9"/>
      <color indexed="8"/>
      <name val="宋体"/>
      <charset val="134"/>
    </font>
    <font>
      <b/>
      <sz val="9"/>
      <name val="宋体"/>
      <charset val="134"/>
    </font>
    <font>
      <sz val="9"/>
      <color indexed="8"/>
      <name val="宋体"/>
      <charset val="134"/>
    </font>
    <font>
      <sz val="11"/>
      <color theme="1"/>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2"/>
      <name val="宋体"/>
      <charset val="134"/>
    </font>
    <font>
      <b/>
      <sz val="11"/>
      <color rgb="FFFA7D00"/>
      <name val="宋体"/>
      <charset val="0"/>
      <scheme val="minor"/>
    </font>
    <font>
      <b/>
      <sz val="18"/>
      <color theme="3"/>
      <name val="宋体"/>
      <charset val="134"/>
      <scheme val="minor"/>
    </font>
    <font>
      <sz val="11"/>
      <color rgb="FFFA7D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b/>
      <sz val="18"/>
      <color rgb="FF000000"/>
      <name val="宋体"/>
      <charset val="134"/>
    </font>
    <font>
      <vertAlign val="superscript"/>
      <sz val="9"/>
      <color rgb="FF000000"/>
      <name val="Times New Roman"/>
      <charset val="134"/>
    </font>
  </fonts>
  <fills count="36">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s>
  <cellStyleXfs count="54">
    <xf numFmtId="0" fontId="0" fillId="0" borderId="0">
      <alignment vertical="center"/>
    </xf>
    <xf numFmtId="42" fontId="20" fillId="0" borderId="0" applyFont="0" applyFill="0" applyBorder="0" applyAlignment="0" applyProtection="0">
      <alignment vertical="center"/>
    </xf>
    <xf numFmtId="0" fontId="21" fillId="22" borderId="0" applyNumberFormat="0" applyBorder="0" applyAlignment="0" applyProtection="0">
      <alignment vertical="center"/>
    </xf>
    <xf numFmtId="0" fontId="28" fillId="18" borderId="13"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0" fontId="21" fillId="12" borderId="0" applyNumberFormat="0" applyBorder="0" applyAlignment="0" applyProtection="0">
      <alignment vertical="center"/>
    </xf>
    <xf numFmtId="0" fontId="23" fillId="8" borderId="0" applyNumberFormat="0" applyBorder="0" applyAlignment="0" applyProtection="0">
      <alignment vertical="center"/>
    </xf>
    <xf numFmtId="43" fontId="20" fillId="0" borderId="0" applyFont="0" applyFill="0" applyBorder="0" applyAlignment="0" applyProtection="0">
      <alignment vertical="center"/>
    </xf>
    <xf numFmtId="0" fontId="26" fillId="25" borderId="0" applyNumberFormat="0" applyBorder="0" applyAlignment="0" applyProtection="0">
      <alignment vertical="center"/>
    </xf>
    <xf numFmtId="0" fontId="34" fillId="0" borderId="0" applyNumberFormat="0" applyFill="0" applyBorder="0" applyAlignment="0" applyProtection="0">
      <alignment vertical="center"/>
    </xf>
    <xf numFmtId="9" fontId="20" fillId="0" borderId="0" applyFont="0" applyFill="0" applyBorder="0" applyAlignment="0" applyProtection="0">
      <alignment vertical="center"/>
    </xf>
    <xf numFmtId="0" fontId="35" fillId="0" borderId="0" applyNumberFormat="0" applyFill="0" applyBorder="0" applyAlignment="0" applyProtection="0">
      <alignment vertical="center"/>
    </xf>
    <xf numFmtId="0" fontId="20" fillId="17" borderId="12" applyNumberFormat="0" applyFont="0" applyAlignment="0" applyProtection="0">
      <alignment vertical="center"/>
    </xf>
    <xf numFmtId="0" fontId="26" fillId="16" borderId="0" applyNumberFormat="0" applyBorder="0" applyAlignment="0" applyProtection="0">
      <alignment vertical="center"/>
    </xf>
    <xf numFmtId="0" fontId="22"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3" fillId="0" borderId="15" applyNumberFormat="0" applyFill="0" applyAlignment="0" applyProtection="0">
      <alignment vertical="center"/>
    </xf>
    <xf numFmtId="0" fontId="39" fillId="0" borderId="15" applyNumberFormat="0" applyFill="0" applyAlignment="0" applyProtection="0">
      <alignment vertical="center"/>
    </xf>
    <xf numFmtId="0" fontId="26" fillId="24" borderId="0" applyNumberFormat="0" applyBorder="0" applyAlignment="0" applyProtection="0">
      <alignment vertical="center"/>
    </xf>
    <xf numFmtId="0" fontId="22" fillId="0" borderId="18" applyNumberFormat="0" applyFill="0" applyAlignment="0" applyProtection="0">
      <alignment vertical="center"/>
    </xf>
    <xf numFmtId="0" fontId="26" fillId="15" borderId="0" applyNumberFormat="0" applyBorder="0" applyAlignment="0" applyProtection="0">
      <alignment vertical="center"/>
    </xf>
    <xf numFmtId="0" fontId="36" fillId="21" borderId="16" applyNumberFormat="0" applyAlignment="0" applyProtection="0">
      <alignment vertical="center"/>
    </xf>
    <xf numFmtId="0" fontId="30" fillId="21" borderId="13" applyNumberFormat="0" applyAlignment="0" applyProtection="0">
      <alignment vertical="center"/>
    </xf>
    <xf numFmtId="0" fontId="24" fillId="11" borderId="11" applyNumberFormat="0" applyAlignment="0" applyProtection="0">
      <alignment vertical="center"/>
    </xf>
    <xf numFmtId="0" fontId="21" fillId="35" borderId="0" applyNumberFormat="0" applyBorder="0" applyAlignment="0" applyProtection="0">
      <alignment vertical="center"/>
    </xf>
    <xf numFmtId="0" fontId="26" fillId="31" borderId="0" applyNumberFormat="0" applyBorder="0" applyAlignment="0" applyProtection="0">
      <alignment vertical="center"/>
    </xf>
    <xf numFmtId="0" fontId="32" fillId="0" borderId="14" applyNumberFormat="0" applyFill="0" applyAlignment="0" applyProtection="0">
      <alignment vertical="center"/>
    </xf>
    <xf numFmtId="0" fontId="38" fillId="0" borderId="17" applyNumberFormat="0" applyFill="0" applyAlignment="0" applyProtection="0">
      <alignment vertical="center"/>
    </xf>
    <xf numFmtId="0" fontId="40" fillId="34" borderId="0" applyNumberFormat="0" applyBorder="0" applyAlignment="0" applyProtection="0">
      <alignment vertical="center"/>
    </xf>
    <xf numFmtId="0" fontId="27" fillId="14" borderId="0" applyNumberFormat="0" applyBorder="0" applyAlignment="0" applyProtection="0">
      <alignment vertical="center"/>
    </xf>
    <xf numFmtId="0" fontId="21" fillId="20" borderId="0" applyNumberFormat="0" applyBorder="0" applyAlignment="0" applyProtection="0">
      <alignment vertical="center"/>
    </xf>
    <xf numFmtId="0" fontId="26" fillId="28" borderId="0" applyNumberFormat="0" applyBorder="0" applyAlignment="0" applyProtection="0">
      <alignment vertical="center"/>
    </xf>
    <xf numFmtId="0" fontId="21" fillId="19" borderId="0" applyNumberFormat="0" applyBorder="0" applyAlignment="0" applyProtection="0">
      <alignment vertical="center"/>
    </xf>
    <xf numFmtId="0" fontId="21" fillId="10" borderId="0" applyNumberFormat="0" applyBorder="0" applyAlignment="0" applyProtection="0">
      <alignment vertical="center"/>
    </xf>
    <xf numFmtId="0" fontId="21" fillId="33" borderId="0" applyNumberFormat="0" applyBorder="0" applyAlignment="0" applyProtection="0">
      <alignment vertical="center"/>
    </xf>
    <xf numFmtId="0" fontId="21" fillId="7" borderId="0" applyNumberFormat="0" applyBorder="0" applyAlignment="0" applyProtection="0">
      <alignment vertical="center"/>
    </xf>
    <xf numFmtId="0" fontId="26" fillId="27" borderId="0" applyNumberFormat="0" applyBorder="0" applyAlignment="0" applyProtection="0">
      <alignment vertical="center"/>
    </xf>
    <xf numFmtId="0" fontId="26" fillId="30" borderId="0" applyNumberFormat="0" applyBorder="0" applyAlignment="0" applyProtection="0">
      <alignment vertical="center"/>
    </xf>
    <xf numFmtId="0" fontId="21" fillId="32" borderId="0" applyNumberFormat="0" applyBorder="0" applyAlignment="0" applyProtection="0">
      <alignment vertical="center"/>
    </xf>
    <xf numFmtId="0" fontId="21" fillId="6" borderId="0" applyNumberFormat="0" applyBorder="0" applyAlignment="0" applyProtection="0">
      <alignment vertical="center"/>
    </xf>
    <xf numFmtId="0" fontId="26" fillId="26" borderId="0" applyNumberFormat="0" applyBorder="0" applyAlignment="0" applyProtection="0">
      <alignment vertical="center"/>
    </xf>
    <xf numFmtId="0" fontId="29" fillId="0" borderId="0">
      <protection locked="0"/>
    </xf>
    <xf numFmtId="0" fontId="21" fillId="9" borderId="0" applyNumberFormat="0" applyBorder="0" applyAlignment="0" applyProtection="0">
      <alignment vertical="center"/>
    </xf>
    <xf numFmtId="0" fontId="29" fillId="0" borderId="0">
      <protection locked="0"/>
    </xf>
    <xf numFmtId="0" fontId="26" fillId="23" borderId="0" applyNumberFormat="0" applyBorder="0" applyAlignment="0" applyProtection="0">
      <alignment vertical="center"/>
    </xf>
    <xf numFmtId="0" fontId="26" fillId="29" borderId="0" applyNumberFormat="0" applyBorder="0" applyAlignment="0" applyProtection="0">
      <alignment vertical="center"/>
    </xf>
    <xf numFmtId="0" fontId="1" fillId="0" borderId="0">
      <protection locked="0"/>
    </xf>
    <xf numFmtId="0" fontId="21" fillId="5" borderId="0" applyNumberFormat="0" applyBorder="0" applyAlignment="0" applyProtection="0">
      <alignment vertical="center"/>
    </xf>
    <xf numFmtId="0" fontId="26" fillId="13" borderId="0" applyNumberFormat="0" applyBorder="0" applyAlignment="0" applyProtection="0">
      <alignment vertical="center"/>
    </xf>
    <xf numFmtId="0" fontId="29" fillId="0" borderId="0">
      <protection locked="0"/>
    </xf>
    <xf numFmtId="0" fontId="29" fillId="0" borderId="0">
      <protection locked="0"/>
    </xf>
  </cellStyleXfs>
  <cellXfs count="107">
    <xf numFmtId="0" fontId="0" fillId="0" borderId="0" xfId="0">
      <alignment vertical="center"/>
    </xf>
    <xf numFmtId="0" fontId="1" fillId="0" borderId="0" xfId="49" applyAlignment="1">
      <alignment vertical="center"/>
      <protection locked="0"/>
    </xf>
    <xf numFmtId="0" fontId="1" fillId="0" borderId="1" xfId="49" applyBorder="1" applyAlignment="1">
      <alignment horizontal="center" vertical="center" wrapText="1"/>
      <protection locked="0"/>
    </xf>
    <xf numFmtId="0" fontId="2" fillId="0" borderId="2" xfId="49" applyFont="1" applyBorder="1" applyAlignment="1">
      <alignment horizontal="center" vertical="center" wrapText="1"/>
      <protection locked="0"/>
    </xf>
    <xf numFmtId="0" fontId="3" fillId="0" borderId="2" xfId="49" applyFont="1" applyBorder="1" applyAlignment="1" applyProtection="1">
      <alignment horizontal="center" vertical="center" wrapText="1"/>
    </xf>
    <xf numFmtId="0" fontId="2" fillId="0" borderId="3" xfId="49" applyFont="1" applyBorder="1" applyAlignment="1">
      <alignment horizontal="center" vertical="center" wrapText="1"/>
      <protection locked="0"/>
    </xf>
    <xf numFmtId="0" fontId="2" fillId="0" borderId="3" xfId="49" applyFont="1" applyBorder="1" applyAlignment="1">
      <alignment horizontal="left" vertical="center" wrapText="1"/>
      <protection locked="0"/>
    </xf>
    <xf numFmtId="0" fontId="2" fillId="0" borderId="4" xfId="49" applyFont="1" applyBorder="1" applyAlignment="1">
      <alignment horizontal="center" vertical="center" wrapText="1"/>
      <protection locked="0"/>
    </xf>
    <xf numFmtId="0" fontId="2" fillId="0" borderId="4" xfId="49" applyFont="1" applyBorder="1" applyAlignment="1">
      <alignment horizontal="left" vertical="center" wrapText="1"/>
      <protection locked="0"/>
    </xf>
    <xf numFmtId="0" fontId="2" fillId="2" borderId="5" xfId="49" applyFont="1" applyFill="1" applyBorder="1" applyAlignment="1">
      <alignment horizontal="center" vertical="center" wrapText="1"/>
      <protection locked="0"/>
    </xf>
    <xf numFmtId="0" fontId="2" fillId="2" borderId="6" xfId="49" applyFont="1" applyFill="1" applyBorder="1" applyAlignment="1">
      <alignment horizontal="center" vertical="center" wrapText="1"/>
      <protection locked="0"/>
    </xf>
    <xf numFmtId="0" fontId="3" fillId="3" borderId="2" xfId="49" applyFont="1" applyFill="1" applyBorder="1" applyAlignment="1" applyProtection="1">
      <alignment horizontal="center" vertical="center" wrapText="1"/>
    </xf>
    <xf numFmtId="0" fontId="2" fillId="0" borderId="2" xfId="49" applyFont="1" applyBorder="1" applyAlignment="1">
      <alignment horizontal="left" vertical="center" wrapText="1"/>
      <protection locked="0"/>
    </xf>
    <xf numFmtId="0" fontId="3" fillId="0" borderId="2" xfId="49" applyFont="1" applyBorder="1" applyAlignment="1">
      <alignment horizontal="left" vertical="center" wrapText="1"/>
      <protection locked="0"/>
    </xf>
    <xf numFmtId="0" fontId="2" fillId="0" borderId="7" xfId="49" applyFont="1" applyBorder="1" applyAlignment="1">
      <alignment horizontal="center" vertical="center" wrapText="1"/>
      <protection locked="0"/>
    </xf>
    <xf numFmtId="0" fontId="2" fillId="0" borderId="8" xfId="49" applyFont="1" applyBorder="1" applyAlignment="1">
      <alignment horizontal="center" vertical="center" wrapText="1"/>
      <protection locked="0"/>
    </xf>
    <xf numFmtId="0" fontId="3" fillId="0" borderId="3" xfId="49" applyFont="1" applyBorder="1" applyAlignment="1">
      <alignment horizontal="left" vertical="center" wrapText="1"/>
      <protection locked="0"/>
    </xf>
    <xf numFmtId="0" fontId="3" fillId="0" borderId="4" xfId="49" applyFont="1" applyBorder="1" applyAlignment="1">
      <alignment horizontal="left" vertical="center" wrapText="1"/>
      <protection locked="0"/>
    </xf>
    <xf numFmtId="2" fontId="2" fillId="2" borderId="5" xfId="49" applyNumberFormat="1" applyFont="1" applyFill="1" applyBorder="1" applyAlignment="1">
      <alignment horizontal="center" vertical="center" wrapText="1"/>
      <protection locked="0"/>
    </xf>
    <xf numFmtId="0" fontId="3" fillId="0" borderId="5" xfId="49" applyFont="1" applyBorder="1" applyAlignment="1" applyProtection="1">
      <alignment horizontal="center" vertical="center" wrapText="1"/>
    </xf>
    <xf numFmtId="0" fontId="3" fillId="0" borderId="9" xfId="49" applyFont="1" applyBorder="1" applyAlignment="1" applyProtection="1">
      <alignment horizontal="center" vertical="center" wrapText="1"/>
    </xf>
    <xf numFmtId="0" fontId="4" fillId="0" borderId="0" xfId="49" applyFont="1" applyAlignment="1">
      <alignment horizontal="left" vertical="center"/>
      <protection locked="0"/>
    </xf>
    <xf numFmtId="0" fontId="5" fillId="0" borderId="0" xfId="49" applyFont="1" applyAlignment="1">
      <alignment horizontal="left" vertical="center"/>
      <protection locked="0"/>
    </xf>
    <xf numFmtId="0" fontId="1" fillId="0" borderId="3" xfId="49" applyBorder="1" applyAlignment="1">
      <alignment vertical="center"/>
      <protection locked="0"/>
    </xf>
    <xf numFmtId="0" fontId="3" fillId="0" borderId="4" xfId="49" applyFont="1" applyBorder="1" applyAlignment="1">
      <alignment horizontal="center" vertical="center" wrapText="1"/>
      <protection locked="0"/>
    </xf>
    <xf numFmtId="0" fontId="1" fillId="0" borderId="2" xfId="49" applyBorder="1" applyAlignment="1" applyProtection="1">
      <alignment vertical="center"/>
    </xf>
    <xf numFmtId="0" fontId="1" fillId="0" borderId="2" xfId="49" applyBorder="1" applyAlignment="1">
      <alignment vertical="center"/>
      <protection locked="0"/>
    </xf>
    <xf numFmtId="0" fontId="1" fillId="2" borderId="2" xfId="49" applyFill="1" applyBorder="1" applyAlignment="1">
      <alignment vertical="center"/>
      <protection locked="0"/>
    </xf>
    <xf numFmtId="0" fontId="3" fillId="0" borderId="6" xfId="49" applyFont="1" applyBorder="1" applyAlignment="1" applyProtection="1">
      <alignment horizontal="center" vertical="center" wrapText="1"/>
    </xf>
    <xf numFmtId="0" fontId="6" fillId="0" borderId="2" xfId="49" applyFont="1" applyBorder="1" applyAlignment="1">
      <alignment vertical="center"/>
      <protection locked="0"/>
    </xf>
    <xf numFmtId="0" fontId="7" fillId="0" borderId="0" xfId="0" applyFont="1">
      <alignment vertical="center"/>
    </xf>
    <xf numFmtId="0" fontId="8" fillId="0" borderId="1" xfId="0" applyFont="1" applyBorder="1" applyAlignment="1">
      <alignment horizontal="center" vertical="center"/>
    </xf>
    <xf numFmtId="0" fontId="7" fillId="0" borderId="2" xfId="0" applyFont="1" applyBorder="1" applyAlignment="1">
      <alignment horizontal="justify" vertical="center" wrapText="1"/>
    </xf>
    <xf numFmtId="176" fontId="7" fillId="0" borderId="2" xfId="0" applyNumberFormat="1" applyFont="1" applyBorder="1" applyAlignment="1">
      <alignment horizontal="justify" vertical="center" wrapText="1"/>
    </xf>
    <xf numFmtId="0" fontId="9" fillId="0" borderId="0" xfId="0" applyFont="1" applyFill="1">
      <alignment vertical="center"/>
    </xf>
    <xf numFmtId="0" fontId="10" fillId="0" borderId="0" xfId="0" applyFont="1" applyFill="1">
      <alignment vertical="center"/>
    </xf>
    <xf numFmtId="0" fontId="11" fillId="0" borderId="1" xfId="0" applyFont="1" applyFill="1" applyBorder="1" applyAlignment="1">
      <alignment horizontal="center" vertical="center"/>
    </xf>
    <xf numFmtId="0" fontId="10" fillId="0" borderId="2" xfId="0" applyFont="1" applyFill="1" applyBorder="1" applyAlignment="1">
      <alignment horizontal="center" vertical="center"/>
    </xf>
    <xf numFmtId="0" fontId="9" fillId="0" borderId="2" xfId="0" applyFont="1" applyFill="1" applyBorder="1" applyAlignment="1">
      <alignment horizontal="center" vertical="center"/>
    </xf>
    <xf numFmtId="176" fontId="10" fillId="0" borderId="2" xfId="0" applyNumberFormat="1" applyFont="1" applyFill="1" applyBorder="1" applyAlignment="1">
      <alignment horizontal="center" vertical="center"/>
    </xf>
    <xf numFmtId="176" fontId="9" fillId="0" borderId="2" xfId="0" applyNumberFormat="1" applyFont="1" applyFill="1" applyBorder="1" applyAlignment="1">
      <alignment horizontal="center" vertical="center"/>
    </xf>
    <xf numFmtId="0" fontId="9" fillId="0" borderId="2" xfId="0" applyFont="1" applyFill="1" applyBorder="1" applyAlignment="1">
      <alignment horizontal="left" vertical="center"/>
    </xf>
    <xf numFmtId="0" fontId="10" fillId="0" borderId="2" xfId="0" applyFont="1" applyFill="1" applyBorder="1" applyAlignment="1">
      <alignment horizontal="left" vertical="center"/>
    </xf>
    <xf numFmtId="0" fontId="10"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10" fillId="0" borderId="2" xfId="0" applyFont="1" applyFill="1" applyBorder="1">
      <alignment vertical="center"/>
    </xf>
    <xf numFmtId="49" fontId="10"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7" fillId="0" borderId="2" xfId="52" applyFont="1" applyFill="1" applyBorder="1" applyAlignment="1" applyProtection="1">
      <alignment vertical="center"/>
    </xf>
    <xf numFmtId="0" fontId="10" fillId="0" borderId="10" xfId="0" applyFont="1" applyFill="1" applyBorder="1" applyAlignment="1">
      <alignment horizontal="center" vertical="center"/>
    </xf>
    <xf numFmtId="2" fontId="10" fillId="0" borderId="0" xfId="0" applyNumberFormat="1" applyFont="1" applyFill="1">
      <alignment vertical="center"/>
    </xf>
    <xf numFmtId="176" fontId="10" fillId="4" borderId="0" xfId="0" applyNumberFormat="1" applyFont="1" applyFill="1">
      <alignment vertical="center"/>
    </xf>
    <xf numFmtId="2" fontId="10" fillId="4"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0" fontId="10" fillId="0" borderId="0" xfId="0" applyFont="1" applyFill="1" applyBorder="1" applyAlignment="1">
      <alignment horizontal="center" vertical="center"/>
    </xf>
    <xf numFmtId="0" fontId="10" fillId="0" borderId="0" xfId="0" applyFont="1" applyFill="1" applyBorder="1">
      <alignment vertical="center"/>
    </xf>
    <xf numFmtId="176" fontId="10" fillId="0" borderId="0" xfId="0" applyNumberFormat="1" applyFont="1" applyFill="1">
      <alignment vertical="center"/>
    </xf>
    <xf numFmtId="177" fontId="10" fillId="0" borderId="0" xfId="0" applyNumberFormat="1" applyFont="1" applyFill="1">
      <alignment vertical="center"/>
    </xf>
    <xf numFmtId="0" fontId="10" fillId="0" borderId="0" xfId="0" applyFont="1">
      <alignment vertical="center"/>
    </xf>
    <xf numFmtId="0" fontId="9" fillId="0" borderId="0" xfId="0" applyFont="1">
      <alignment vertical="center"/>
    </xf>
    <xf numFmtId="0" fontId="10" fillId="0" borderId="0" xfId="0" applyFont="1" applyFill="1" applyAlignment="1">
      <alignment horizontal="center" vertical="center"/>
    </xf>
    <xf numFmtId="49" fontId="16" fillId="0" borderId="0" xfId="0" applyNumberFormat="1" applyFont="1" applyAlignment="1">
      <alignment horizontal="center" vertical="center"/>
    </xf>
    <xf numFmtId="49" fontId="9" fillId="0" borderId="2" xfId="0" applyNumberFormat="1" applyFont="1" applyBorder="1" applyAlignment="1">
      <alignment horizontal="center" vertical="center"/>
    </xf>
    <xf numFmtId="0" fontId="9" fillId="0" borderId="2" xfId="0" applyFont="1" applyBorder="1" applyAlignment="1">
      <alignment horizontal="center" vertical="center"/>
    </xf>
    <xf numFmtId="176" fontId="9" fillId="0" borderId="2" xfId="0" applyNumberFormat="1" applyFont="1" applyBorder="1" applyAlignment="1">
      <alignment horizontal="center" vertical="center"/>
    </xf>
    <xf numFmtId="49" fontId="17" fillId="0" borderId="2" xfId="46" applyNumberFormat="1" applyFont="1" applyFill="1" applyBorder="1" applyAlignment="1" applyProtection="1">
      <alignment horizontal="center" vertical="center" wrapText="1"/>
    </xf>
    <xf numFmtId="0" fontId="17" fillId="0" borderId="2" xfId="46" applyFont="1" applyFill="1" applyBorder="1" applyAlignment="1" applyProtection="1">
      <alignment horizontal="left" vertical="center" wrapText="1"/>
    </xf>
    <xf numFmtId="0" fontId="18" fillId="0" borderId="2" xfId="46" applyFont="1" applyFill="1" applyBorder="1" applyAlignment="1" applyProtection="1">
      <alignment horizontal="center" vertical="center" wrapText="1"/>
    </xf>
    <xf numFmtId="176" fontId="18" fillId="0" borderId="2" xfId="0" applyNumberFormat="1" applyFont="1" applyFill="1" applyBorder="1" applyAlignment="1">
      <alignment horizontal="center" vertical="center"/>
    </xf>
    <xf numFmtId="49" fontId="9" fillId="0" borderId="2" xfId="46" applyNumberFormat="1" applyFont="1" applyFill="1" applyBorder="1" applyAlignment="1" applyProtection="1">
      <alignment horizontal="center" vertical="center" wrapText="1"/>
    </xf>
    <xf numFmtId="0" fontId="17" fillId="0" borderId="2" xfId="0" applyFont="1" applyFill="1" applyBorder="1" applyAlignment="1">
      <alignment horizontal="left" vertical="center" wrapText="1"/>
    </xf>
    <xf numFmtId="49" fontId="10" fillId="0" borderId="2" xfId="46" applyNumberFormat="1" applyFont="1" applyFill="1" applyBorder="1" applyAlignment="1" applyProtection="1">
      <alignment horizontal="center" vertical="center" wrapText="1"/>
    </xf>
    <xf numFmtId="0" fontId="19" fillId="0" borderId="2" xfId="0" applyFont="1" applyFill="1" applyBorder="1" applyAlignment="1">
      <alignment horizontal="left" vertical="center" wrapText="1"/>
    </xf>
    <xf numFmtId="0" fontId="7" fillId="0" borderId="2" xfId="46" applyFont="1" applyFill="1" applyBorder="1" applyAlignment="1" applyProtection="1">
      <alignment horizontal="center" vertical="center" wrapText="1"/>
    </xf>
    <xf numFmtId="176" fontId="7" fillId="0" borderId="2" xfId="0" applyNumberFormat="1" applyFont="1" applyFill="1" applyBorder="1" applyAlignment="1">
      <alignment horizontal="center" vertical="center"/>
    </xf>
    <xf numFmtId="0" fontId="10" fillId="0" borderId="2" xfId="46" applyFont="1" applyFill="1" applyBorder="1" applyAlignment="1" applyProtection="1">
      <alignment horizontal="center" vertical="center" wrapText="1"/>
    </xf>
    <xf numFmtId="0" fontId="19" fillId="0" borderId="2" xfId="46" applyFont="1" applyFill="1" applyBorder="1" applyAlignment="1" applyProtection="1">
      <alignment horizontal="left" vertical="center" wrapText="1"/>
    </xf>
    <xf numFmtId="176" fontId="7" fillId="0" borderId="2" xfId="46" applyNumberFormat="1" applyFont="1" applyFill="1" applyBorder="1" applyAlignment="1" applyProtection="1">
      <alignment horizontal="center" vertical="center" wrapText="1"/>
    </xf>
    <xf numFmtId="178" fontId="10" fillId="0" borderId="2" xfId="44" applyNumberFormat="1" applyFont="1" applyFill="1" applyBorder="1" applyAlignment="1" applyProtection="1">
      <alignment horizontal="center" vertical="center" wrapText="1"/>
    </xf>
    <xf numFmtId="0" fontId="7" fillId="0" borderId="2" xfId="46" applyFont="1" applyFill="1" applyBorder="1" applyAlignment="1" applyProtection="1">
      <alignment horizontal="left" vertical="center" wrapText="1"/>
    </xf>
    <xf numFmtId="179" fontId="10" fillId="0" borderId="2" xfId="0" applyNumberFormat="1" applyFont="1" applyFill="1" applyBorder="1" applyAlignment="1">
      <alignment vertical="center" wrapText="1"/>
    </xf>
    <xf numFmtId="0" fontId="10" fillId="0" borderId="2" xfId="46" applyFont="1" applyFill="1" applyBorder="1" applyAlignment="1" applyProtection="1">
      <alignment horizontal="left" vertical="center" wrapText="1"/>
    </xf>
    <xf numFmtId="179" fontId="10" fillId="0" borderId="2" xfId="0" applyNumberFormat="1" applyFont="1" applyFill="1" applyBorder="1" applyAlignment="1">
      <alignment horizontal="left" vertical="center" wrapText="1"/>
    </xf>
    <xf numFmtId="0" fontId="10" fillId="0" borderId="2" xfId="0" applyFont="1" applyFill="1" applyBorder="1" applyAlignment="1">
      <alignment horizontal="left" vertical="center" wrapText="1"/>
    </xf>
    <xf numFmtId="179" fontId="19" fillId="0" borderId="2" xfId="0" applyNumberFormat="1" applyFont="1" applyFill="1" applyBorder="1" applyAlignment="1">
      <alignment horizontal="left" vertical="center" wrapText="1"/>
    </xf>
    <xf numFmtId="49" fontId="17" fillId="0" borderId="2" xfId="0" applyNumberFormat="1" applyFont="1" applyFill="1" applyBorder="1" applyAlignment="1">
      <alignment horizontal="center" vertical="center"/>
    </xf>
    <xf numFmtId="179" fontId="17" fillId="0" borderId="2" xfId="0" applyNumberFormat="1" applyFont="1" applyFill="1" applyBorder="1" applyAlignment="1">
      <alignment horizontal="left" vertical="center" wrapText="1"/>
    </xf>
    <xf numFmtId="49" fontId="18" fillId="0" borderId="2" xfId="0" applyNumberFormat="1" applyFont="1" applyFill="1" applyBorder="1" applyAlignment="1">
      <alignment horizontal="center" vertical="center"/>
    </xf>
    <xf numFmtId="179" fontId="18" fillId="0" borderId="2" xfId="0" applyNumberFormat="1" applyFont="1" applyFill="1" applyBorder="1" applyAlignment="1">
      <alignment horizontal="left" vertical="center" wrapText="1"/>
    </xf>
    <xf numFmtId="179" fontId="19" fillId="0" borderId="2" xfId="0" applyNumberFormat="1" applyFont="1" applyFill="1" applyBorder="1" applyAlignment="1">
      <alignment vertical="center" wrapText="1"/>
    </xf>
    <xf numFmtId="0" fontId="7" fillId="0" borderId="2" xfId="0" applyFont="1" applyFill="1" applyBorder="1">
      <alignment vertical="center"/>
    </xf>
    <xf numFmtId="0" fontId="7" fillId="0" borderId="2" xfId="0" applyFont="1" applyFill="1" applyBorder="1" applyAlignment="1">
      <alignment horizontal="center" vertical="center"/>
    </xf>
    <xf numFmtId="49" fontId="18" fillId="0" borderId="2" xfId="0" applyNumberFormat="1" applyFont="1" applyFill="1" applyBorder="1" applyAlignment="1">
      <alignment horizontal="center" vertical="center" wrapText="1"/>
    </xf>
    <xf numFmtId="0" fontId="18" fillId="0" borderId="2" xfId="52" applyFont="1" applyFill="1" applyBorder="1" applyAlignment="1" applyProtection="1">
      <alignment vertical="center"/>
    </xf>
    <xf numFmtId="0" fontId="18" fillId="0" borderId="2" xfId="52" applyFont="1" applyFill="1" applyBorder="1" applyAlignment="1" applyProtection="1">
      <alignment horizontal="center" vertical="center"/>
    </xf>
    <xf numFmtId="0" fontId="18" fillId="0" borderId="2" xfId="0" applyFont="1" applyFill="1" applyBorder="1">
      <alignment vertical="center"/>
    </xf>
    <xf numFmtId="179" fontId="18" fillId="0" borderId="2" xfId="0" applyNumberFormat="1" applyFont="1" applyFill="1" applyBorder="1" applyAlignment="1">
      <alignment horizontal="center" vertical="center" wrapText="1"/>
    </xf>
    <xf numFmtId="0" fontId="7" fillId="0" borderId="2" xfId="52" applyFont="1" applyFill="1" applyBorder="1" applyAlignment="1" applyProtection="1">
      <alignment horizontal="center" vertical="center"/>
    </xf>
    <xf numFmtId="2" fontId="7" fillId="0" borderId="2" xfId="0" applyNumberFormat="1" applyFont="1" applyFill="1" applyBorder="1">
      <alignment vertical="center"/>
    </xf>
    <xf numFmtId="179" fontId="7" fillId="0" borderId="2" xfId="0" applyNumberFormat="1" applyFont="1" applyFill="1" applyBorder="1" applyAlignment="1">
      <alignment horizontal="center" vertical="center" wrapText="1"/>
    </xf>
    <xf numFmtId="0" fontId="18" fillId="0" borderId="2" xfId="0" applyFont="1" applyFill="1" applyBorder="1" applyAlignment="1">
      <alignment horizontal="center"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_2013年高行河道概算汇总表20130408" xfId="44"/>
    <cellStyle name="40% - 强调文字颜色 5" xfId="45" builtinId="47"/>
    <cellStyle name="常规_华新镇概算汇总表20130319" xfId="46"/>
    <cellStyle name="60% - 强调文字颜色 5" xfId="47" builtinId="48"/>
    <cellStyle name="强调文字颜色 6" xfId="48" builtinId="49"/>
    <cellStyle name="常规 2 3" xfId="49"/>
    <cellStyle name="40% - 强调文字颜色 6" xfId="50" builtinId="51"/>
    <cellStyle name="60% - 强调文字颜色 6" xfId="51" builtinId="52"/>
    <cellStyle name="常规 2" xfId="52"/>
    <cellStyle name="常规 3" xfId="5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11</xdr:col>
      <xdr:colOff>397770</xdr:colOff>
      <xdr:row>44</xdr:row>
      <xdr:rowOff>113531</xdr:rowOff>
    </xdr:from>
    <xdr:to>
      <xdr:col>18</xdr:col>
      <xdr:colOff>306027</xdr:colOff>
      <xdr:row>66</xdr:row>
      <xdr:rowOff>76016</xdr:rowOff>
    </xdr:to>
    <xdr:pic>
      <xdr:nvPicPr>
        <xdr:cNvPr id="2" name="图片 1" descr=" "/>
        <xdr:cNvPicPr/>
      </xdr:nvPicPr>
      <xdr:blipFill>
        <a:blip r:embed="rId1"/>
        <a:srcRect/>
        <a:stretch>
          <a:fillRect/>
        </a:stretch>
      </xdr:blipFill>
      <xdr:spPr>
        <a:xfrm>
          <a:off x="10655935" y="10838180"/>
          <a:ext cx="4641850" cy="1844675"/>
        </a:xfrm>
        <a:prstGeom prst="rect">
          <a:avLst/>
        </a:prstGeom>
        <a:noFill/>
        <a:ln>
          <a:noFill/>
        </a:ln>
        <a:effectLst/>
      </xdr:spPr>
    </xdr:pic>
    <xdr:clientData/>
  </xdr:twoCellAnchor>
  <xdr:twoCellAnchor>
    <xdr:from>
      <xdr:col>13</xdr:col>
      <xdr:colOff>161860</xdr:colOff>
      <xdr:row>96</xdr:row>
      <xdr:rowOff>76016</xdr:rowOff>
    </xdr:from>
    <xdr:to>
      <xdr:col>20</xdr:col>
      <xdr:colOff>553077</xdr:colOff>
      <xdr:row>102</xdr:row>
      <xdr:rowOff>100697</xdr:rowOff>
    </xdr:to>
    <xdr:pic>
      <xdr:nvPicPr>
        <xdr:cNvPr id="3" name="图片 2" descr=" "/>
        <xdr:cNvPicPr/>
      </xdr:nvPicPr>
      <xdr:blipFill>
        <a:blip r:embed="rId2"/>
        <a:srcRect/>
        <a:stretch>
          <a:fillRect/>
        </a:stretch>
      </xdr:blipFill>
      <xdr:spPr>
        <a:xfrm>
          <a:off x="11772265" y="20264755"/>
          <a:ext cx="5125085" cy="1541145"/>
        </a:xfrm>
        <a:prstGeom prst="rect">
          <a:avLst/>
        </a:prstGeom>
        <a:noFill/>
        <a:ln>
          <a:noFill/>
        </a:ln>
        <a:effec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F269"/>
  <sheetViews>
    <sheetView tabSelected="1" workbookViewId="0">
      <pane ySplit="5" topLeftCell="A254" activePane="bottomLeft" state="frozen"/>
      <selection/>
      <selection pane="bottomLeft" activeCell="B272" sqref="B272"/>
    </sheetView>
  </sheetViews>
  <sheetFormatPr defaultColWidth="9" defaultRowHeight="19.9" customHeight="1" outlineLevelCol="5"/>
  <cols>
    <col min="1" max="1" width="8.625" style="35" customWidth="1"/>
    <col min="2" max="2" width="32.625" style="35" customWidth="1"/>
    <col min="3" max="3" width="8.625" style="66" customWidth="1"/>
    <col min="4" max="4" width="12.625" style="35" customWidth="1"/>
    <col min="5" max="5" width="12.625" style="66" customWidth="1"/>
    <col min="6" max="6" width="12.625" style="35" customWidth="1"/>
    <col min="7" max="16384" width="8.875" style="35"/>
  </cols>
  <sheetData>
    <row r="1" customHeight="1" spans="1:1">
      <c r="A1" s="35" t="s">
        <v>0</v>
      </c>
    </row>
    <row r="2" s="64" customFormat="1" ht="30" customHeight="1" spans="1:6">
      <c r="A2" s="67" t="s">
        <v>1</v>
      </c>
      <c r="B2" s="67"/>
      <c r="C2" s="67"/>
      <c r="D2" s="67"/>
      <c r="E2" s="67"/>
      <c r="F2" s="67"/>
    </row>
    <row r="3" s="64" customFormat="1" ht="30" customHeight="1" spans="1:6">
      <c r="A3" s="67"/>
      <c r="B3" s="67"/>
      <c r="C3" s="67"/>
      <c r="D3" s="67"/>
      <c r="E3" s="67"/>
      <c r="F3" s="67"/>
    </row>
    <row r="4" s="64" customFormat="1" customHeight="1" spans="1:6">
      <c r="A4" s="68" t="s">
        <v>2</v>
      </c>
      <c r="B4" s="69" t="s">
        <v>3</v>
      </c>
      <c r="C4" s="69" t="s">
        <v>4</v>
      </c>
      <c r="D4" s="70" t="s">
        <v>5</v>
      </c>
      <c r="E4" s="70" t="s">
        <v>6</v>
      </c>
      <c r="F4" s="70" t="s">
        <v>7</v>
      </c>
    </row>
    <row r="5" s="34" customFormat="1" ht="20.1" customHeight="1" spans="1:6">
      <c r="A5" s="71" t="s">
        <v>8</v>
      </c>
      <c r="B5" s="72" t="s">
        <v>9</v>
      </c>
      <c r="C5" s="73" t="s">
        <v>10</v>
      </c>
      <c r="D5" s="74">
        <v>2501.18</v>
      </c>
      <c r="E5" s="74">
        <f>F5*10000/D5</f>
        <v>11420.862656826</v>
      </c>
      <c r="F5" s="74">
        <f>F6+F115+F59+F174+F229+F240</f>
        <v>2856.563326</v>
      </c>
    </row>
    <row r="6" s="34" customFormat="1" ht="20.1" customHeight="1" spans="1:6">
      <c r="A6" s="75"/>
      <c r="B6" s="72" t="s">
        <v>11</v>
      </c>
      <c r="C6" s="73"/>
      <c r="D6" s="74"/>
      <c r="E6" s="74"/>
      <c r="F6" s="74">
        <f>F7+F16+F54+F58</f>
        <v>524.772176</v>
      </c>
    </row>
    <row r="7" s="34" customFormat="1" ht="20.1" customHeight="1" spans="1:6">
      <c r="A7" s="71" t="s">
        <v>12</v>
      </c>
      <c r="B7" s="76" t="s">
        <v>13</v>
      </c>
      <c r="C7" s="73"/>
      <c r="D7" s="74"/>
      <c r="E7" s="74"/>
      <c r="F7" s="74">
        <v>101.08</v>
      </c>
    </row>
    <row r="8" ht="20.1" customHeight="1" spans="1:6">
      <c r="A8" s="77" t="s">
        <v>14</v>
      </c>
      <c r="B8" s="78" t="s">
        <v>15</v>
      </c>
      <c r="C8" s="79" t="s">
        <v>16</v>
      </c>
      <c r="D8" s="80">
        <v>904</v>
      </c>
      <c r="E8" s="80">
        <v>320</v>
      </c>
      <c r="F8" s="80">
        <v>28.93</v>
      </c>
    </row>
    <row r="9" ht="20.1" customHeight="1" spans="1:6">
      <c r="A9" s="77" t="s">
        <v>17</v>
      </c>
      <c r="B9" s="78" t="s">
        <v>18</v>
      </c>
      <c r="C9" s="79" t="s">
        <v>16</v>
      </c>
      <c r="D9" s="80">
        <v>1123.2</v>
      </c>
      <c r="E9" s="80">
        <v>320</v>
      </c>
      <c r="F9" s="80">
        <v>35.94</v>
      </c>
    </row>
    <row r="10" ht="20.1" customHeight="1" spans="1:6">
      <c r="A10" s="77" t="s">
        <v>19</v>
      </c>
      <c r="B10" s="78" t="s">
        <v>20</v>
      </c>
      <c r="C10" s="79" t="s">
        <v>16</v>
      </c>
      <c r="D10" s="80">
        <v>518</v>
      </c>
      <c r="E10" s="80">
        <v>43.24</v>
      </c>
      <c r="F10" s="80">
        <v>2.24</v>
      </c>
    </row>
    <row r="11" ht="20.1" customHeight="1" spans="1:6">
      <c r="A11" s="77" t="s">
        <v>21</v>
      </c>
      <c r="B11" s="78" t="s">
        <v>22</v>
      </c>
      <c r="C11" s="79" t="s">
        <v>23</v>
      </c>
      <c r="D11" s="80">
        <v>9</v>
      </c>
      <c r="E11" s="80">
        <v>10257.24</v>
      </c>
      <c r="F11" s="80">
        <v>9.23</v>
      </c>
    </row>
    <row r="12" ht="20.1" customHeight="1" spans="1:6">
      <c r="A12" s="77" t="s">
        <v>24</v>
      </c>
      <c r="B12" s="78" t="s">
        <v>25</v>
      </c>
      <c r="C12" s="79" t="s">
        <v>23</v>
      </c>
      <c r="D12" s="80">
        <v>6</v>
      </c>
      <c r="E12" s="80">
        <v>2920.03</v>
      </c>
      <c r="F12" s="80">
        <v>1.75</v>
      </c>
    </row>
    <row r="13" ht="20.1" customHeight="1" spans="1:6">
      <c r="A13" s="77" t="s">
        <v>26</v>
      </c>
      <c r="B13" s="78" t="s">
        <v>27</v>
      </c>
      <c r="C13" s="79" t="s">
        <v>23</v>
      </c>
      <c r="D13" s="80">
        <v>190</v>
      </c>
      <c r="E13" s="80">
        <v>108.14</v>
      </c>
      <c r="F13" s="80">
        <v>2.05</v>
      </c>
    </row>
    <row r="14" ht="20.1" customHeight="1" spans="1:6">
      <c r="A14" s="77" t="s">
        <v>28</v>
      </c>
      <c r="B14" s="78" t="s">
        <v>29</v>
      </c>
      <c r="C14" s="79" t="s">
        <v>23</v>
      </c>
      <c r="D14" s="80">
        <v>63</v>
      </c>
      <c r="E14" s="80">
        <v>2808.78</v>
      </c>
      <c r="F14" s="80">
        <v>17.7</v>
      </c>
    </row>
    <row r="15" ht="20.1" customHeight="1" spans="1:6">
      <c r="A15" s="77" t="s">
        <v>30</v>
      </c>
      <c r="B15" s="78" t="s">
        <v>31</v>
      </c>
      <c r="C15" s="79" t="s">
        <v>23</v>
      </c>
      <c r="D15" s="80">
        <v>346</v>
      </c>
      <c r="E15" s="80">
        <v>93.62</v>
      </c>
      <c r="F15" s="80">
        <v>3.24</v>
      </c>
    </row>
    <row r="16" s="34" customFormat="1" ht="20.1" customHeight="1" spans="1:6">
      <c r="A16" s="71" t="s">
        <v>32</v>
      </c>
      <c r="B16" s="76" t="s">
        <v>33</v>
      </c>
      <c r="C16" s="73"/>
      <c r="D16" s="74"/>
      <c r="E16" s="74"/>
      <c r="F16" s="74">
        <f>F17+F25+F33+F35+F42+F46+F47+F48+F53</f>
        <v>321.572176</v>
      </c>
    </row>
    <row r="17" ht="13.5" spans="1:6">
      <c r="A17" s="81">
        <v>1</v>
      </c>
      <c r="B17" s="82" t="s">
        <v>34</v>
      </c>
      <c r="C17" s="83"/>
      <c r="D17" s="80"/>
      <c r="E17" s="80"/>
      <c r="F17" s="80">
        <f>F18+F19+F20+F21+F22+F23+F24</f>
        <v>72.662176</v>
      </c>
    </row>
    <row r="18" ht="20.1" customHeight="1" spans="1:6">
      <c r="A18" s="84">
        <v>-1</v>
      </c>
      <c r="B18" s="82" t="s">
        <v>35</v>
      </c>
      <c r="C18" s="79" t="s">
        <v>36</v>
      </c>
      <c r="D18" s="80">
        <v>39.5</v>
      </c>
      <c r="E18" s="80">
        <v>2800</v>
      </c>
      <c r="F18" s="80">
        <v>11.06</v>
      </c>
    </row>
    <row r="19" ht="20.1" customHeight="1" spans="1:6">
      <c r="A19" s="84">
        <v>-2</v>
      </c>
      <c r="B19" s="82" t="s">
        <v>37</v>
      </c>
      <c r="C19" s="83" t="s">
        <v>38</v>
      </c>
      <c r="D19" s="80">
        <v>1</v>
      </c>
      <c r="E19" s="80">
        <v>239400</v>
      </c>
      <c r="F19" s="80">
        <v>23.94</v>
      </c>
    </row>
    <row r="20" ht="20.1" customHeight="1" spans="1:6">
      <c r="A20" s="84"/>
      <c r="B20" s="85" t="s">
        <v>39</v>
      </c>
      <c r="C20" s="83" t="s">
        <v>16</v>
      </c>
      <c r="D20" s="80">
        <v>16</v>
      </c>
      <c r="E20" s="80">
        <v>9938.86</v>
      </c>
      <c r="F20" s="80">
        <f>D20*E20/10000</f>
        <v>15.902176</v>
      </c>
    </row>
    <row r="21" ht="20.1" customHeight="1" spans="1:6">
      <c r="A21" s="84">
        <v>-3</v>
      </c>
      <c r="B21" s="86" t="s">
        <v>40</v>
      </c>
      <c r="C21" s="79" t="s">
        <v>16</v>
      </c>
      <c r="D21" s="80">
        <v>15</v>
      </c>
      <c r="E21" s="80">
        <v>2500</v>
      </c>
      <c r="F21" s="80">
        <v>3.75</v>
      </c>
    </row>
    <row r="22" ht="13.5" spans="1:6">
      <c r="A22" s="84">
        <v>-4</v>
      </c>
      <c r="B22" s="87" t="s">
        <v>41</v>
      </c>
      <c r="C22" s="79" t="s">
        <v>42</v>
      </c>
      <c r="D22" s="80">
        <v>1</v>
      </c>
      <c r="E22" s="80">
        <v>112116.38</v>
      </c>
      <c r="F22" s="80">
        <v>11.21</v>
      </c>
    </row>
    <row r="23" ht="20.1" customHeight="1" spans="1:6">
      <c r="A23" s="84">
        <v>-5</v>
      </c>
      <c r="B23" s="82" t="s">
        <v>43</v>
      </c>
      <c r="C23" s="79" t="s">
        <v>42</v>
      </c>
      <c r="D23" s="80">
        <v>1</v>
      </c>
      <c r="E23" s="80">
        <v>18048.45</v>
      </c>
      <c r="F23" s="80">
        <v>1.8</v>
      </c>
    </row>
    <row r="24" ht="20.1" customHeight="1" spans="1:6">
      <c r="A24" s="84">
        <v>-6</v>
      </c>
      <c r="B24" s="82" t="s">
        <v>44</v>
      </c>
      <c r="C24" s="79" t="s">
        <v>42</v>
      </c>
      <c r="D24" s="80">
        <v>1</v>
      </c>
      <c r="E24" s="80">
        <v>50000</v>
      </c>
      <c r="F24" s="80">
        <v>5</v>
      </c>
    </row>
    <row r="25" ht="20.1" customHeight="1" spans="1:6">
      <c r="A25" s="77" t="s">
        <v>17</v>
      </c>
      <c r="B25" s="82" t="s">
        <v>45</v>
      </c>
      <c r="C25" s="79"/>
      <c r="D25" s="80"/>
      <c r="E25" s="80"/>
      <c r="F25" s="80">
        <v>166.63</v>
      </c>
    </row>
    <row r="26" ht="20.1" customHeight="1" spans="1:6">
      <c r="A26" s="84">
        <v>-1</v>
      </c>
      <c r="B26" s="88" t="s">
        <v>46</v>
      </c>
      <c r="C26" s="79" t="s">
        <v>16</v>
      </c>
      <c r="D26" s="80">
        <v>105</v>
      </c>
      <c r="E26" s="80">
        <v>815</v>
      </c>
      <c r="F26" s="80">
        <v>8.56</v>
      </c>
    </row>
    <row r="27" ht="20.1" customHeight="1" spans="1:6">
      <c r="A27" s="84">
        <v>-2</v>
      </c>
      <c r="B27" s="88" t="s">
        <v>47</v>
      </c>
      <c r="C27" s="79" t="s">
        <v>16</v>
      </c>
      <c r="D27" s="80">
        <v>1100</v>
      </c>
      <c r="E27" s="80">
        <v>650</v>
      </c>
      <c r="F27" s="80">
        <v>71.5</v>
      </c>
    </row>
    <row r="28" ht="20.1" customHeight="1" spans="1:6">
      <c r="A28" s="84">
        <v>-3</v>
      </c>
      <c r="B28" s="88" t="s">
        <v>48</v>
      </c>
      <c r="C28" s="79" t="s">
        <v>16</v>
      </c>
      <c r="D28" s="80">
        <v>268</v>
      </c>
      <c r="E28" s="80">
        <v>350</v>
      </c>
      <c r="F28" s="80">
        <v>9.38</v>
      </c>
    </row>
    <row r="29" ht="20.1" customHeight="1" spans="1:6">
      <c r="A29" s="84">
        <v>-4</v>
      </c>
      <c r="B29" s="88" t="s">
        <v>49</v>
      </c>
      <c r="C29" s="79" t="s">
        <v>16</v>
      </c>
      <c r="D29" s="80">
        <v>1895</v>
      </c>
      <c r="E29" s="80">
        <v>195</v>
      </c>
      <c r="F29" s="80">
        <v>36.95</v>
      </c>
    </row>
    <row r="30" ht="20.1" customHeight="1" spans="1:6">
      <c r="A30" s="84">
        <v>-5</v>
      </c>
      <c r="B30" s="88" t="s">
        <v>50</v>
      </c>
      <c r="C30" s="79" t="s">
        <v>16</v>
      </c>
      <c r="D30" s="80">
        <v>1474</v>
      </c>
      <c r="E30" s="80">
        <v>162.19</v>
      </c>
      <c r="F30" s="80">
        <v>23.91</v>
      </c>
    </row>
    <row r="31" ht="20.1" customHeight="1" spans="1:6">
      <c r="A31" s="84">
        <v>-6</v>
      </c>
      <c r="B31" s="88" t="s">
        <v>51</v>
      </c>
      <c r="C31" s="79" t="s">
        <v>16</v>
      </c>
      <c r="D31" s="80">
        <v>543</v>
      </c>
      <c r="E31" s="80">
        <v>100.08</v>
      </c>
      <c r="F31" s="80">
        <v>5.43</v>
      </c>
    </row>
    <row r="32" ht="20.1" customHeight="1" spans="1:6">
      <c r="A32" s="84">
        <v>-7</v>
      </c>
      <c r="B32" s="88" t="s">
        <v>52</v>
      </c>
      <c r="C32" s="79" t="s">
        <v>42</v>
      </c>
      <c r="D32" s="80">
        <v>1</v>
      </c>
      <c r="E32" s="80">
        <v>109011.81</v>
      </c>
      <c r="F32" s="80">
        <v>10.9</v>
      </c>
    </row>
    <row r="33" ht="20.1" customHeight="1" spans="1:6">
      <c r="A33" s="77" t="s">
        <v>19</v>
      </c>
      <c r="B33" s="78" t="s">
        <v>53</v>
      </c>
      <c r="C33" s="79"/>
      <c r="D33" s="80"/>
      <c r="E33" s="80"/>
      <c r="F33" s="80">
        <v>12</v>
      </c>
    </row>
    <row r="34" ht="20.1" customHeight="1" spans="1:6">
      <c r="A34" s="84">
        <v>-2</v>
      </c>
      <c r="B34" s="89" t="s">
        <v>54</v>
      </c>
      <c r="C34" s="79" t="s">
        <v>16</v>
      </c>
      <c r="D34" s="80">
        <v>60</v>
      </c>
      <c r="E34" s="80">
        <v>2000</v>
      </c>
      <c r="F34" s="80">
        <v>12</v>
      </c>
    </row>
    <row r="35" ht="20.1" customHeight="1" spans="1:6">
      <c r="A35" s="77" t="s">
        <v>21</v>
      </c>
      <c r="B35" s="82" t="s">
        <v>55</v>
      </c>
      <c r="C35" s="79"/>
      <c r="D35" s="80"/>
      <c r="E35" s="80"/>
      <c r="F35" s="80">
        <v>14.62</v>
      </c>
    </row>
    <row r="36" ht="20.1" customHeight="1" spans="1:6">
      <c r="A36" s="84">
        <v>-1</v>
      </c>
      <c r="B36" s="88" t="s">
        <v>56</v>
      </c>
      <c r="C36" s="79" t="s">
        <v>38</v>
      </c>
      <c r="D36" s="80">
        <v>1</v>
      </c>
      <c r="E36" s="80">
        <v>11500</v>
      </c>
      <c r="F36" s="80">
        <v>1.15</v>
      </c>
    </row>
    <row r="37" ht="20.1" customHeight="1" spans="1:6">
      <c r="A37" s="84">
        <v>-2</v>
      </c>
      <c r="B37" s="88" t="s">
        <v>57</v>
      </c>
      <c r="C37" s="79" t="s">
        <v>38</v>
      </c>
      <c r="D37" s="80">
        <v>2</v>
      </c>
      <c r="E37" s="80">
        <v>11500</v>
      </c>
      <c r="F37" s="80">
        <v>2.3</v>
      </c>
    </row>
    <row r="38" ht="20.1" customHeight="1" spans="1:6">
      <c r="A38" s="84">
        <v>-3</v>
      </c>
      <c r="B38" s="88" t="s">
        <v>58</v>
      </c>
      <c r="C38" s="79" t="s">
        <v>38</v>
      </c>
      <c r="D38" s="80">
        <v>1</v>
      </c>
      <c r="E38" s="80">
        <v>11500</v>
      </c>
      <c r="F38" s="80">
        <v>1.15</v>
      </c>
    </row>
    <row r="39" ht="20.1" customHeight="1" spans="1:6">
      <c r="A39" s="84">
        <v>-3</v>
      </c>
      <c r="B39" s="88" t="s">
        <v>59</v>
      </c>
      <c r="C39" s="79" t="s">
        <v>38</v>
      </c>
      <c r="D39" s="80">
        <v>1</v>
      </c>
      <c r="E39" s="80">
        <v>11500</v>
      </c>
      <c r="F39" s="80">
        <v>1.15</v>
      </c>
    </row>
    <row r="40" ht="20.1" customHeight="1" spans="1:6">
      <c r="A40" s="84">
        <v>-4</v>
      </c>
      <c r="B40" s="88" t="s">
        <v>60</v>
      </c>
      <c r="C40" s="79" t="s">
        <v>38</v>
      </c>
      <c r="D40" s="80">
        <v>11</v>
      </c>
      <c r="E40" s="80">
        <v>7500</v>
      </c>
      <c r="F40" s="80">
        <v>8.25</v>
      </c>
    </row>
    <row r="41" ht="20.1" customHeight="1" spans="1:6">
      <c r="A41" s="84">
        <v>-5</v>
      </c>
      <c r="B41" s="88" t="s">
        <v>61</v>
      </c>
      <c r="C41" s="79" t="s">
        <v>38</v>
      </c>
      <c r="D41" s="80">
        <v>1</v>
      </c>
      <c r="E41" s="80">
        <v>6244.83</v>
      </c>
      <c r="F41" s="80">
        <v>0.62</v>
      </c>
    </row>
    <row r="42" ht="20.1" customHeight="1" spans="1:6">
      <c r="A42" s="77" t="s">
        <v>24</v>
      </c>
      <c r="B42" s="82" t="s">
        <v>62</v>
      </c>
      <c r="C42" s="79"/>
      <c r="D42" s="80"/>
      <c r="E42" s="80"/>
      <c r="F42" s="80">
        <v>10.45</v>
      </c>
    </row>
    <row r="43" ht="20.1" customHeight="1" spans="1:6">
      <c r="A43" s="84">
        <v>-2</v>
      </c>
      <c r="B43" s="88" t="s">
        <v>59</v>
      </c>
      <c r="C43" s="79" t="s">
        <v>23</v>
      </c>
      <c r="D43" s="80">
        <v>1</v>
      </c>
      <c r="E43" s="80">
        <v>11500</v>
      </c>
      <c r="F43" s="80">
        <v>1.15</v>
      </c>
    </row>
    <row r="44" ht="20.1" customHeight="1" spans="1:6">
      <c r="A44" s="84">
        <v>-3</v>
      </c>
      <c r="B44" s="88" t="s">
        <v>60</v>
      </c>
      <c r="C44" s="79" t="s">
        <v>23</v>
      </c>
      <c r="D44" s="80">
        <v>12</v>
      </c>
      <c r="E44" s="80">
        <v>7500</v>
      </c>
      <c r="F44" s="80">
        <v>9</v>
      </c>
    </row>
    <row r="45" ht="20.1" customHeight="1" spans="1:6">
      <c r="A45" s="84">
        <v>-4</v>
      </c>
      <c r="B45" s="88" t="s">
        <v>61</v>
      </c>
      <c r="C45" s="79" t="s">
        <v>23</v>
      </c>
      <c r="D45" s="80">
        <v>1</v>
      </c>
      <c r="E45" s="80">
        <v>2994.05</v>
      </c>
      <c r="F45" s="80">
        <v>0.3</v>
      </c>
    </row>
    <row r="46" ht="20.1" customHeight="1" spans="1:6">
      <c r="A46" s="77" t="s">
        <v>26</v>
      </c>
      <c r="B46" s="82" t="s">
        <v>63</v>
      </c>
      <c r="C46" s="79" t="s">
        <v>23</v>
      </c>
      <c r="D46" s="80">
        <v>10</v>
      </c>
      <c r="E46" s="80">
        <v>3029.79</v>
      </c>
      <c r="F46" s="80">
        <v>3.03</v>
      </c>
    </row>
    <row r="47" ht="20.1" customHeight="1" spans="1:6">
      <c r="A47" s="77" t="s">
        <v>28</v>
      </c>
      <c r="B47" s="82" t="s">
        <v>64</v>
      </c>
      <c r="C47" s="79" t="s">
        <v>23</v>
      </c>
      <c r="D47" s="80">
        <v>2</v>
      </c>
      <c r="E47" s="80">
        <v>10194.64</v>
      </c>
      <c r="F47" s="80">
        <v>2.04</v>
      </c>
    </row>
    <row r="48" ht="20.1" customHeight="1" spans="1:6">
      <c r="A48" s="77" t="s">
        <v>30</v>
      </c>
      <c r="B48" s="90" t="s">
        <v>65</v>
      </c>
      <c r="C48" s="79"/>
      <c r="D48" s="80"/>
      <c r="E48" s="80"/>
      <c r="F48" s="80">
        <f>F49+F50+F51+F52</f>
        <v>18.42</v>
      </c>
    </row>
    <row r="49" ht="20.1" customHeight="1" spans="1:6">
      <c r="A49" s="84">
        <v>-1</v>
      </c>
      <c r="B49" s="87" t="s">
        <v>56</v>
      </c>
      <c r="C49" s="79" t="s">
        <v>36</v>
      </c>
      <c r="D49" s="80">
        <v>20</v>
      </c>
      <c r="E49" s="80">
        <v>420</v>
      </c>
      <c r="F49" s="80">
        <f>D49*E49/10000</f>
        <v>0.84</v>
      </c>
    </row>
    <row r="50" ht="20.1" customHeight="1" spans="1:6">
      <c r="A50" s="84">
        <v>-2</v>
      </c>
      <c r="B50" s="87" t="s">
        <v>57</v>
      </c>
      <c r="C50" s="79" t="s">
        <v>36</v>
      </c>
      <c r="D50" s="80">
        <v>160</v>
      </c>
      <c r="E50" s="80">
        <v>420</v>
      </c>
      <c r="F50" s="80">
        <f t="shared" ref="F50:F51" si="0">D50*E50/10000</f>
        <v>6.72</v>
      </c>
    </row>
    <row r="51" ht="20.1" customHeight="1" spans="1:6">
      <c r="A51" s="84">
        <v>-3</v>
      </c>
      <c r="B51" s="87" t="s">
        <v>59</v>
      </c>
      <c r="C51" s="79" t="s">
        <v>36</v>
      </c>
      <c r="D51" s="80">
        <v>80</v>
      </c>
      <c r="E51" s="80">
        <v>420</v>
      </c>
      <c r="F51" s="80">
        <f t="shared" si="0"/>
        <v>3.36</v>
      </c>
    </row>
    <row r="52" ht="20.1" customHeight="1" spans="1:6">
      <c r="A52" s="84">
        <v>-4</v>
      </c>
      <c r="B52" s="88" t="s">
        <v>66</v>
      </c>
      <c r="C52" s="79"/>
      <c r="D52" s="80">
        <v>178.5</v>
      </c>
      <c r="E52" s="80">
        <v>420</v>
      </c>
      <c r="F52" s="80">
        <v>7.5</v>
      </c>
    </row>
    <row r="53" ht="20.1" customHeight="1" spans="1:6">
      <c r="A53" s="77" t="s">
        <v>67</v>
      </c>
      <c r="B53" s="78" t="s">
        <v>68</v>
      </c>
      <c r="C53" s="79" t="s">
        <v>23</v>
      </c>
      <c r="D53" s="80">
        <v>181</v>
      </c>
      <c r="E53" s="80">
        <v>1200</v>
      </c>
      <c r="F53" s="80">
        <v>21.72</v>
      </c>
    </row>
    <row r="54" s="34" customFormat="1" ht="20.1" customHeight="1" spans="1:6">
      <c r="A54" s="91" t="s">
        <v>69</v>
      </c>
      <c r="B54" s="92" t="s">
        <v>70</v>
      </c>
      <c r="C54" s="73"/>
      <c r="D54" s="74"/>
      <c r="E54" s="74"/>
      <c r="F54" s="74">
        <v>101.88</v>
      </c>
    </row>
    <row r="55" ht="20.1" customHeight="1" spans="1:6">
      <c r="A55" s="84" t="s">
        <v>14</v>
      </c>
      <c r="B55" s="90" t="s">
        <v>71</v>
      </c>
      <c r="C55" s="79" t="s">
        <v>36</v>
      </c>
      <c r="D55" s="80">
        <v>2897.5</v>
      </c>
      <c r="E55" s="80">
        <v>220</v>
      </c>
      <c r="F55" s="80">
        <v>63.75</v>
      </c>
    </row>
    <row r="56" ht="20.1" customHeight="1" spans="1:6">
      <c r="A56" s="84">
        <v>2</v>
      </c>
      <c r="B56" s="90" t="s">
        <v>72</v>
      </c>
      <c r="C56" s="79" t="s">
        <v>36</v>
      </c>
      <c r="D56" s="80">
        <v>420</v>
      </c>
      <c r="E56" s="80">
        <v>260</v>
      </c>
      <c r="F56" s="80">
        <v>10.92</v>
      </c>
    </row>
    <row r="57" ht="20.1" customHeight="1" spans="1:6">
      <c r="A57" s="84">
        <v>3</v>
      </c>
      <c r="B57" s="90" t="s">
        <v>73</v>
      </c>
      <c r="C57" s="79" t="s">
        <v>36</v>
      </c>
      <c r="D57" s="80">
        <v>756</v>
      </c>
      <c r="E57" s="80">
        <v>360</v>
      </c>
      <c r="F57" s="80">
        <v>27.22</v>
      </c>
    </row>
    <row r="58" s="34" customFormat="1" ht="20.1" customHeight="1" spans="1:6">
      <c r="A58" s="93" t="s">
        <v>74</v>
      </c>
      <c r="B58" s="94" t="s">
        <v>75</v>
      </c>
      <c r="C58" s="73" t="s">
        <v>10</v>
      </c>
      <c r="D58" s="74">
        <v>12</v>
      </c>
      <c r="E58" s="74">
        <v>200</v>
      </c>
      <c r="F58" s="74">
        <v>0.24</v>
      </c>
    </row>
    <row r="59" s="34" customFormat="1" ht="20.1" customHeight="1" spans="1:6">
      <c r="A59" s="75"/>
      <c r="B59" s="72" t="s">
        <v>76</v>
      </c>
      <c r="C59" s="73"/>
      <c r="D59" s="74"/>
      <c r="E59" s="74"/>
      <c r="F59" s="74">
        <f>F60+F68+F111+F114</f>
        <v>559.33715</v>
      </c>
    </row>
    <row r="60" s="34" customFormat="1" ht="20.1" customHeight="1" spans="1:6">
      <c r="A60" s="71" t="s">
        <v>12</v>
      </c>
      <c r="B60" s="76" t="s">
        <v>13</v>
      </c>
      <c r="C60" s="73"/>
      <c r="D60" s="74"/>
      <c r="E60" s="74"/>
      <c r="F60" s="74">
        <v>88.71</v>
      </c>
    </row>
    <row r="61" ht="20.1" customHeight="1" spans="1:6">
      <c r="A61" s="77" t="s">
        <v>14</v>
      </c>
      <c r="B61" s="78" t="s">
        <v>15</v>
      </c>
      <c r="C61" s="79" t="s">
        <v>16</v>
      </c>
      <c r="D61" s="80">
        <v>1659</v>
      </c>
      <c r="E61" s="80">
        <v>320</v>
      </c>
      <c r="F61" s="80">
        <v>53.09</v>
      </c>
    </row>
    <row r="62" ht="20.1" customHeight="1" spans="1:6">
      <c r="A62" s="77" t="s">
        <v>17</v>
      </c>
      <c r="B62" s="78" t="s">
        <v>18</v>
      </c>
      <c r="C62" s="79" t="s">
        <v>16</v>
      </c>
      <c r="D62" s="80">
        <v>226</v>
      </c>
      <c r="E62" s="80">
        <v>320</v>
      </c>
      <c r="F62" s="80">
        <v>7.23</v>
      </c>
    </row>
    <row r="63" ht="20.1" customHeight="1" spans="1:6">
      <c r="A63" s="77" t="s">
        <v>19</v>
      </c>
      <c r="B63" s="78" t="s">
        <v>22</v>
      </c>
      <c r="C63" s="79" t="s">
        <v>23</v>
      </c>
      <c r="D63" s="80">
        <v>5</v>
      </c>
      <c r="E63" s="80">
        <v>10257.24</v>
      </c>
      <c r="F63" s="80">
        <v>5.13</v>
      </c>
    </row>
    <row r="64" ht="20.1" customHeight="1" spans="1:6">
      <c r="A64" s="77" t="s">
        <v>21</v>
      </c>
      <c r="B64" s="78" t="s">
        <v>25</v>
      </c>
      <c r="C64" s="79" t="s">
        <v>23</v>
      </c>
      <c r="D64" s="80">
        <v>6</v>
      </c>
      <c r="E64" s="80">
        <v>2920.03</v>
      </c>
      <c r="F64" s="80">
        <v>1.75</v>
      </c>
    </row>
    <row r="65" ht="20.1" customHeight="1" spans="1:6">
      <c r="A65" s="77" t="s">
        <v>24</v>
      </c>
      <c r="B65" s="78" t="s">
        <v>27</v>
      </c>
      <c r="C65" s="79" t="s">
        <v>23</v>
      </c>
      <c r="D65" s="80">
        <v>178</v>
      </c>
      <c r="E65" s="80">
        <v>108.14</v>
      </c>
      <c r="F65" s="80">
        <v>1.92</v>
      </c>
    </row>
    <row r="66" ht="20.1" customHeight="1" spans="1:6">
      <c r="A66" s="77" t="s">
        <v>26</v>
      </c>
      <c r="B66" s="78" t="s">
        <v>29</v>
      </c>
      <c r="C66" s="79" t="s">
        <v>23</v>
      </c>
      <c r="D66" s="80">
        <v>59</v>
      </c>
      <c r="E66" s="80">
        <v>2808.78</v>
      </c>
      <c r="F66" s="80">
        <v>16.57</v>
      </c>
    </row>
    <row r="67" ht="20.1" customHeight="1" spans="1:6">
      <c r="A67" s="77" t="s">
        <v>28</v>
      </c>
      <c r="B67" s="78" t="s">
        <v>31</v>
      </c>
      <c r="C67" s="79" t="s">
        <v>23</v>
      </c>
      <c r="D67" s="80">
        <v>322</v>
      </c>
      <c r="E67" s="80">
        <v>93.62</v>
      </c>
      <c r="F67" s="80">
        <v>3.01</v>
      </c>
    </row>
    <row r="68" s="34" customFormat="1" ht="20.1" customHeight="1" spans="1:6">
      <c r="A68" s="71" t="s">
        <v>32</v>
      </c>
      <c r="B68" s="76" t="s">
        <v>33</v>
      </c>
      <c r="C68" s="73"/>
      <c r="D68" s="74"/>
      <c r="E68" s="74"/>
      <c r="F68" s="74">
        <f>F69+F77+F86+F91+F97+F102+F103+F104+F110</f>
        <v>409.27715</v>
      </c>
    </row>
    <row r="69" spans="1:6">
      <c r="A69" s="81">
        <v>1</v>
      </c>
      <c r="B69" s="82" t="s">
        <v>34</v>
      </c>
      <c r="C69" s="83"/>
      <c r="D69" s="80"/>
      <c r="E69" s="80"/>
      <c r="F69" s="80">
        <f>SUM(F70:F76)</f>
        <v>81.60715</v>
      </c>
    </row>
    <row r="70" ht="20.1" customHeight="1" spans="1:6">
      <c r="A70" s="84">
        <v>-1</v>
      </c>
      <c r="B70" s="82" t="s">
        <v>35</v>
      </c>
      <c r="C70" s="79" t="s">
        <v>36</v>
      </c>
      <c r="D70" s="80">
        <v>39.5</v>
      </c>
      <c r="E70" s="80">
        <v>2800</v>
      </c>
      <c r="F70" s="80">
        <v>11.06</v>
      </c>
    </row>
    <row r="71" ht="20.1" customHeight="1" spans="1:6">
      <c r="A71" s="84">
        <v>-2</v>
      </c>
      <c r="B71" s="82" t="s">
        <v>37</v>
      </c>
      <c r="C71" s="83" t="s">
        <v>38</v>
      </c>
      <c r="D71" s="80">
        <v>1</v>
      </c>
      <c r="E71" s="80">
        <v>239400</v>
      </c>
      <c r="F71" s="80">
        <v>23.94</v>
      </c>
    </row>
    <row r="72" ht="20.1" customHeight="1" spans="1:6">
      <c r="A72" s="84">
        <v>-3</v>
      </c>
      <c r="B72" s="85" t="s">
        <v>39</v>
      </c>
      <c r="C72" s="83" t="s">
        <v>16</v>
      </c>
      <c r="D72" s="80">
        <v>25</v>
      </c>
      <c r="E72" s="80">
        <v>9938.86</v>
      </c>
      <c r="F72" s="80">
        <f>D72*E72/10000</f>
        <v>24.84715</v>
      </c>
    </row>
    <row r="73" ht="20.1" customHeight="1" spans="1:6">
      <c r="A73" s="84">
        <v>-4</v>
      </c>
      <c r="B73" s="95" t="s">
        <v>40</v>
      </c>
      <c r="C73" s="79" t="s">
        <v>16</v>
      </c>
      <c r="D73" s="80">
        <v>15</v>
      </c>
      <c r="E73" s="80">
        <v>2500</v>
      </c>
      <c r="F73" s="80">
        <v>3.75</v>
      </c>
    </row>
    <row r="74" spans="1:6">
      <c r="A74" s="84">
        <v>-5</v>
      </c>
      <c r="B74" s="82" t="s">
        <v>41</v>
      </c>
      <c r="C74" s="79" t="s">
        <v>42</v>
      </c>
      <c r="D74" s="80">
        <v>1</v>
      </c>
      <c r="E74" s="80">
        <v>112116.38</v>
      </c>
      <c r="F74" s="80">
        <v>11.21</v>
      </c>
    </row>
    <row r="75" ht="20.1" customHeight="1" spans="1:6">
      <c r="A75" s="84">
        <v>-6</v>
      </c>
      <c r="B75" s="82" t="s">
        <v>43</v>
      </c>
      <c r="C75" s="79" t="s">
        <v>42</v>
      </c>
      <c r="D75" s="80">
        <v>1</v>
      </c>
      <c r="E75" s="80">
        <v>18048.45</v>
      </c>
      <c r="F75" s="80">
        <v>1.8</v>
      </c>
    </row>
    <row r="76" ht="20.1" customHeight="1" spans="1:6">
      <c r="A76" s="84">
        <v>-7</v>
      </c>
      <c r="B76" s="82" t="s">
        <v>44</v>
      </c>
      <c r="C76" s="79" t="s">
        <v>42</v>
      </c>
      <c r="D76" s="80">
        <v>1</v>
      </c>
      <c r="E76" s="80">
        <v>50000</v>
      </c>
      <c r="F76" s="80">
        <v>5</v>
      </c>
    </row>
    <row r="77" ht="20.1" customHeight="1" spans="1:6">
      <c r="A77" s="77" t="s">
        <v>17</v>
      </c>
      <c r="B77" s="82" t="s">
        <v>45</v>
      </c>
      <c r="C77" s="79"/>
      <c r="D77" s="80"/>
      <c r="E77" s="80"/>
      <c r="F77" s="80">
        <v>181.13</v>
      </c>
    </row>
    <row r="78" ht="20.1" customHeight="1" spans="1:6">
      <c r="A78" s="84">
        <v>-1</v>
      </c>
      <c r="B78" s="88" t="s">
        <v>46</v>
      </c>
      <c r="C78" s="79" t="s">
        <v>16</v>
      </c>
      <c r="D78" s="80">
        <v>315</v>
      </c>
      <c r="E78" s="80">
        <v>815</v>
      </c>
      <c r="F78" s="80">
        <v>25.67</v>
      </c>
    </row>
    <row r="79" ht="20.1" customHeight="1" spans="1:6">
      <c r="A79" s="84">
        <v>-2</v>
      </c>
      <c r="B79" s="88" t="s">
        <v>47</v>
      </c>
      <c r="C79" s="79" t="s">
        <v>16</v>
      </c>
      <c r="D79" s="80">
        <v>922</v>
      </c>
      <c r="E79" s="80">
        <v>650</v>
      </c>
      <c r="F79" s="80">
        <v>59.93</v>
      </c>
    </row>
    <row r="80" ht="20.1" customHeight="1" spans="1:6">
      <c r="A80" s="84">
        <v>-3</v>
      </c>
      <c r="B80" s="88" t="s">
        <v>77</v>
      </c>
      <c r="C80" s="79" t="s">
        <v>16</v>
      </c>
      <c r="D80" s="80">
        <v>306</v>
      </c>
      <c r="E80" s="80">
        <v>500</v>
      </c>
      <c r="F80" s="80">
        <v>15.3</v>
      </c>
    </row>
    <row r="81" ht="20.1" customHeight="1" spans="1:6">
      <c r="A81" s="84">
        <v>-4</v>
      </c>
      <c r="B81" s="88" t="s">
        <v>48</v>
      </c>
      <c r="C81" s="79" t="s">
        <v>16</v>
      </c>
      <c r="D81" s="80">
        <v>298</v>
      </c>
      <c r="E81" s="80">
        <v>350</v>
      </c>
      <c r="F81" s="80">
        <v>10.43</v>
      </c>
    </row>
    <row r="82" ht="20.1" customHeight="1" spans="1:6">
      <c r="A82" s="84">
        <v>-5</v>
      </c>
      <c r="B82" s="88" t="s">
        <v>49</v>
      </c>
      <c r="C82" s="79" t="s">
        <v>16</v>
      </c>
      <c r="D82" s="80">
        <v>1830</v>
      </c>
      <c r="E82" s="80">
        <v>195</v>
      </c>
      <c r="F82" s="80">
        <v>35.69</v>
      </c>
    </row>
    <row r="83" ht="20.1" customHeight="1" spans="1:6">
      <c r="A83" s="84">
        <v>-6</v>
      </c>
      <c r="B83" s="88" t="s">
        <v>50</v>
      </c>
      <c r="C83" s="79" t="s">
        <v>16</v>
      </c>
      <c r="D83" s="80">
        <v>1004</v>
      </c>
      <c r="E83" s="80">
        <v>162.19</v>
      </c>
      <c r="F83" s="80">
        <v>16.28</v>
      </c>
    </row>
    <row r="84" ht="20.1" customHeight="1" spans="1:6">
      <c r="A84" s="84">
        <v>-7</v>
      </c>
      <c r="B84" s="88" t="s">
        <v>51</v>
      </c>
      <c r="C84" s="79" t="s">
        <v>16</v>
      </c>
      <c r="D84" s="80">
        <v>597</v>
      </c>
      <c r="E84" s="80">
        <v>100.08</v>
      </c>
      <c r="F84" s="80">
        <v>5.97</v>
      </c>
    </row>
    <row r="85" ht="20.1" customHeight="1" spans="1:6">
      <c r="A85" s="84">
        <v>-8</v>
      </c>
      <c r="B85" s="88" t="s">
        <v>52</v>
      </c>
      <c r="C85" s="79" t="s">
        <v>42</v>
      </c>
      <c r="D85" s="80">
        <v>1</v>
      </c>
      <c r="E85" s="80">
        <v>118493.31</v>
      </c>
      <c r="F85" s="80">
        <v>11.85</v>
      </c>
    </row>
    <row r="86" ht="20.1" customHeight="1" spans="1:6">
      <c r="A86" s="77" t="s">
        <v>19</v>
      </c>
      <c r="B86" s="78" t="s">
        <v>53</v>
      </c>
      <c r="C86" s="79"/>
      <c r="D86" s="80"/>
      <c r="E86" s="80"/>
      <c r="F86" s="80">
        <v>64.21</v>
      </c>
    </row>
    <row r="87" ht="20.1" customHeight="1" spans="1:6">
      <c r="A87" s="84">
        <v>-2</v>
      </c>
      <c r="B87" s="89" t="s">
        <v>78</v>
      </c>
      <c r="C87" s="79" t="s">
        <v>16</v>
      </c>
      <c r="D87" s="80">
        <v>182</v>
      </c>
      <c r="E87" s="80">
        <v>2300</v>
      </c>
      <c r="F87" s="80">
        <v>41.86</v>
      </c>
    </row>
    <row r="88" ht="20.1" customHeight="1" spans="1:6">
      <c r="A88" s="84">
        <v>-3</v>
      </c>
      <c r="B88" s="89" t="s">
        <v>79</v>
      </c>
      <c r="C88" s="79" t="s">
        <v>16</v>
      </c>
      <c r="D88" s="80">
        <v>25</v>
      </c>
      <c r="E88" s="80">
        <v>2300</v>
      </c>
      <c r="F88" s="80">
        <v>5.75</v>
      </c>
    </row>
    <row r="89" ht="20.1" customHeight="1" spans="1:6">
      <c r="A89" s="84">
        <v>-4</v>
      </c>
      <c r="B89" s="89" t="s">
        <v>54</v>
      </c>
      <c r="C89" s="79" t="s">
        <v>16</v>
      </c>
      <c r="D89" s="80">
        <v>70</v>
      </c>
      <c r="E89" s="80">
        <v>2000</v>
      </c>
      <c r="F89" s="80">
        <v>14</v>
      </c>
    </row>
    <row r="90" ht="20.1" customHeight="1" spans="1:6">
      <c r="A90" s="84">
        <v>-5</v>
      </c>
      <c r="B90" s="89" t="s">
        <v>80</v>
      </c>
      <c r="C90" s="79" t="s">
        <v>16</v>
      </c>
      <c r="D90" s="80">
        <v>20</v>
      </c>
      <c r="E90" s="80">
        <v>1300</v>
      </c>
      <c r="F90" s="80">
        <v>2.6</v>
      </c>
    </row>
    <row r="91" ht="20.1" customHeight="1" spans="1:6">
      <c r="A91" s="77" t="s">
        <v>21</v>
      </c>
      <c r="B91" s="82" t="s">
        <v>55</v>
      </c>
      <c r="C91" s="79"/>
      <c r="D91" s="80"/>
      <c r="E91" s="80"/>
      <c r="F91" s="80">
        <v>11.5</v>
      </c>
    </row>
    <row r="92" ht="20.1" customHeight="1" spans="1:6">
      <c r="A92" s="84">
        <v>-1</v>
      </c>
      <c r="B92" s="88" t="s">
        <v>56</v>
      </c>
      <c r="C92" s="79" t="s">
        <v>38</v>
      </c>
      <c r="D92" s="80">
        <v>1</v>
      </c>
      <c r="E92" s="80">
        <v>11500</v>
      </c>
      <c r="F92" s="80">
        <v>1.15</v>
      </c>
    </row>
    <row r="93" ht="20.1" customHeight="1" spans="1:6">
      <c r="A93" s="84">
        <v>-2</v>
      </c>
      <c r="B93" s="88" t="s">
        <v>57</v>
      </c>
      <c r="C93" s="79" t="s">
        <v>38</v>
      </c>
      <c r="D93" s="80">
        <v>3</v>
      </c>
      <c r="E93" s="80">
        <v>11500</v>
      </c>
      <c r="F93" s="80">
        <v>3.45</v>
      </c>
    </row>
    <row r="94" ht="20.1" customHeight="1" spans="1:6">
      <c r="A94" s="84">
        <v>-3</v>
      </c>
      <c r="B94" s="88" t="s">
        <v>58</v>
      </c>
      <c r="C94" s="79"/>
      <c r="D94" s="80">
        <v>1</v>
      </c>
      <c r="E94" s="80">
        <v>11500</v>
      </c>
      <c r="F94" s="80">
        <v>1.15</v>
      </c>
    </row>
    <row r="95" ht="20.1" customHeight="1" spans="1:6">
      <c r="A95" s="84">
        <v>-5</v>
      </c>
      <c r="B95" s="88" t="s">
        <v>60</v>
      </c>
      <c r="C95" s="79" t="s">
        <v>38</v>
      </c>
      <c r="D95" s="80">
        <v>6</v>
      </c>
      <c r="E95" s="80">
        <v>7500</v>
      </c>
      <c r="F95" s="80">
        <v>4.5</v>
      </c>
    </row>
    <row r="96" ht="20.1" customHeight="1" spans="1:6">
      <c r="A96" s="84">
        <v>-6</v>
      </c>
      <c r="B96" s="88" t="s">
        <v>61</v>
      </c>
      <c r="C96" s="79" t="s">
        <v>38</v>
      </c>
      <c r="D96" s="80">
        <v>2</v>
      </c>
      <c r="E96" s="80">
        <v>6244.83</v>
      </c>
      <c r="F96" s="80">
        <v>1.25</v>
      </c>
    </row>
    <row r="97" ht="20.1" customHeight="1" spans="1:6">
      <c r="A97" s="77" t="s">
        <v>24</v>
      </c>
      <c r="B97" s="82" t="s">
        <v>62</v>
      </c>
      <c r="C97" s="79"/>
      <c r="D97" s="80"/>
      <c r="E97" s="80"/>
      <c r="F97" s="80">
        <v>7.4</v>
      </c>
    </row>
    <row r="98" ht="20.1" customHeight="1" spans="1:6">
      <c r="A98" s="84">
        <v>-1</v>
      </c>
      <c r="B98" s="88" t="s">
        <v>57</v>
      </c>
      <c r="C98" s="79" t="s">
        <v>23</v>
      </c>
      <c r="D98" s="80">
        <v>1</v>
      </c>
      <c r="E98" s="80">
        <v>11500</v>
      </c>
      <c r="F98" s="80">
        <v>1.15</v>
      </c>
    </row>
    <row r="99" ht="20.1" customHeight="1" spans="1:6">
      <c r="A99" s="84">
        <v>-2</v>
      </c>
      <c r="B99" s="88" t="s">
        <v>58</v>
      </c>
      <c r="C99" s="79"/>
      <c r="D99" s="80">
        <v>1</v>
      </c>
      <c r="E99" s="80">
        <v>11500</v>
      </c>
      <c r="F99" s="80">
        <v>1.15</v>
      </c>
    </row>
    <row r="100" ht="20.1" customHeight="1" spans="1:6">
      <c r="A100" s="84">
        <v>-4</v>
      </c>
      <c r="B100" s="88" t="s">
        <v>60</v>
      </c>
      <c r="C100" s="79" t="s">
        <v>23</v>
      </c>
      <c r="D100" s="80">
        <v>6</v>
      </c>
      <c r="E100" s="80">
        <v>7500</v>
      </c>
      <c r="F100" s="80">
        <v>4.5</v>
      </c>
    </row>
    <row r="101" ht="20.1" customHeight="1" spans="1:6">
      <c r="A101" s="84">
        <v>-5</v>
      </c>
      <c r="B101" s="88" t="s">
        <v>61</v>
      </c>
      <c r="C101" s="79" t="s">
        <v>23</v>
      </c>
      <c r="D101" s="80">
        <v>2</v>
      </c>
      <c r="E101" s="80">
        <v>2994.05</v>
      </c>
      <c r="F101" s="80">
        <v>0.6</v>
      </c>
    </row>
    <row r="102" ht="20.1" customHeight="1" spans="1:6">
      <c r="A102" s="77" t="s">
        <v>26</v>
      </c>
      <c r="B102" s="82" t="s">
        <v>63</v>
      </c>
      <c r="C102" s="79" t="s">
        <v>23</v>
      </c>
      <c r="D102" s="80">
        <v>8</v>
      </c>
      <c r="E102" s="80">
        <v>3029.79</v>
      </c>
      <c r="F102" s="80">
        <v>2.42</v>
      </c>
    </row>
    <row r="103" ht="20.1" customHeight="1" spans="1:6">
      <c r="A103" s="77" t="s">
        <v>28</v>
      </c>
      <c r="B103" s="82" t="s">
        <v>64</v>
      </c>
      <c r="C103" s="79" t="s">
        <v>23</v>
      </c>
      <c r="D103" s="80">
        <v>2</v>
      </c>
      <c r="E103" s="80">
        <v>10194.64</v>
      </c>
      <c r="F103" s="80">
        <v>2.04</v>
      </c>
    </row>
    <row r="104" ht="20.1" customHeight="1" spans="1:6">
      <c r="A104" s="77" t="s">
        <v>30</v>
      </c>
      <c r="B104" s="90" t="s">
        <v>65</v>
      </c>
      <c r="C104" s="79"/>
      <c r="D104" s="80"/>
      <c r="E104" s="80"/>
      <c r="F104" s="80">
        <f>F105+F106+F107+F108+F109</f>
        <v>35.09</v>
      </c>
    </row>
    <row r="105" ht="20.1" customHeight="1" spans="1:6">
      <c r="A105" s="84">
        <v>-1</v>
      </c>
      <c r="B105" s="87" t="s">
        <v>56</v>
      </c>
      <c r="C105" s="79" t="s">
        <v>36</v>
      </c>
      <c r="D105" s="80">
        <v>40</v>
      </c>
      <c r="E105" s="80">
        <v>420</v>
      </c>
      <c r="F105" s="80">
        <f>D105*E105/10000</f>
        <v>1.68</v>
      </c>
    </row>
    <row r="106" ht="20.1" customHeight="1" spans="1:6">
      <c r="A106" s="84">
        <v>-2</v>
      </c>
      <c r="B106" s="87" t="s">
        <v>57</v>
      </c>
      <c r="C106" s="79" t="s">
        <v>36</v>
      </c>
      <c r="D106" s="80">
        <v>100</v>
      </c>
      <c r="E106" s="80">
        <v>420</v>
      </c>
      <c r="F106" s="80">
        <f t="shared" ref="F106:F108" si="1">D106*E106/10000</f>
        <v>4.2</v>
      </c>
    </row>
    <row r="107" ht="20.1" customHeight="1" spans="1:6">
      <c r="A107" s="84">
        <v>-3</v>
      </c>
      <c r="B107" s="87" t="s">
        <v>58</v>
      </c>
      <c r="C107" s="79" t="s">
        <v>36</v>
      </c>
      <c r="D107" s="80">
        <v>120</v>
      </c>
      <c r="E107" s="80">
        <v>420</v>
      </c>
      <c r="F107" s="80">
        <f t="shared" si="1"/>
        <v>5.04</v>
      </c>
    </row>
    <row r="108" ht="20.1" customHeight="1" spans="1:6">
      <c r="A108" s="84">
        <v>-4</v>
      </c>
      <c r="B108" s="87" t="s">
        <v>59</v>
      </c>
      <c r="C108" s="79" t="s">
        <v>36</v>
      </c>
      <c r="D108" s="80">
        <v>40</v>
      </c>
      <c r="E108" s="80">
        <v>420</v>
      </c>
      <c r="F108" s="80">
        <f t="shared" si="1"/>
        <v>1.68</v>
      </c>
    </row>
    <row r="109" ht="20.1" customHeight="1" spans="1:6">
      <c r="A109" s="84">
        <v>-5</v>
      </c>
      <c r="B109" s="88" t="s">
        <v>66</v>
      </c>
      <c r="C109" s="79"/>
      <c r="D109" s="80">
        <v>535.5</v>
      </c>
      <c r="E109" s="80">
        <v>420</v>
      </c>
      <c r="F109" s="80">
        <v>22.49</v>
      </c>
    </row>
    <row r="110" ht="20.1" customHeight="1" spans="1:6">
      <c r="A110" s="77" t="s">
        <v>67</v>
      </c>
      <c r="B110" s="78" t="s">
        <v>68</v>
      </c>
      <c r="C110" s="79" t="s">
        <v>23</v>
      </c>
      <c r="D110" s="80">
        <v>199</v>
      </c>
      <c r="E110" s="80">
        <v>1200</v>
      </c>
      <c r="F110" s="80">
        <v>23.88</v>
      </c>
    </row>
    <row r="111" s="34" customFormat="1" ht="20.1" customHeight="1" spans="1:6">
      <c r="A111" s="91" t="s">
        <v>69</v>
      </c>
      <c r="B111" s="92" t="s">
        <v>70</v>
      </c>
      <c r="C111" s="73"/>
      <c r="D111" s="74"/>
      <c r="E111" s="74"/>
      <c r="F111" s="74">
        <v>60.45</v>
      </c>
    </row>
    <row r="112" ht="20.1" customHeight="1" spans="1:6">
      <c r="A112" s="84" t="s">
        <v>14</v>
      </c>
      <c r="B112" s="90" t="s">
        <v>71</v>
      </c>
      <c r="C112" s="79" t="s">
        <v>36</v>
      </c>
      <c r="D112" s="80">
        <v>1540</v>
      </c>
      <c r="E112" s="80">
        <v>220</v>
      </c>
      <c r="F112" s="80">
        <v>33.88</v>
      </c>
    </row>
    <row r="113" ht="20.1" customHeight="1" spans="1:6">
      <c r="A113" s="84">
        <v>2</v>
      </c>
      <c r="B113" s="90" t="s">
        <v>73</v>
      </c>
      <c r="C113" s="79" t="s">
        <v>36</v>
      </c>
      <c r="D113" s="80">
        <v>738</v>
      </c>
      <c r="E113" s="80">
        <v>360</v>
      </c>
      <c r="F113" s="80">
        <v>26.57</v>
      </c>
    </row>
    <row r="114" s="34" customFormat="1" ht="20.1" customHeight="1" spans="1:6">
      <c r="A114" s="93" t="s">
        <v>74</v>
      </c>
      <c r="B114" s="94" t="s">
        <v>75</v>
      </c>
      <c r="C114" s="73" t="s">
        <v>10</v>
      </c>
      <c r="D114" s="74">
        <v>45</v>
      </c>
      <c r="E114" s="74">
        <v>200</v>
      </c>
      <c r="F114" s="74">
        <v>0.9</v>
      </c>
    </row>
    <row r="115" s="34" customFormat="1" ht="20.1" customHeight="1" spans="1:6">
      <c r="A115" s="75"/>
      <c r="B115" s="72" t="s">
        <v>81</v>
      </c>
      <c r="C115" s="73"/>
      <c r="D115" s="74"/>
      <c r="E115" s="74"/>
      <c r="F115" s="74">
        <f>F116+F125+F168</f>
        <v>819.314</v>
      </c>
    </row>
    <row r="116" s="34" customFormat="1" ht="20.1" customHeight="1" spans="1:6">
      <c r="A116" s="71" t="s">
        <v>12</v>
      </c>
      <c r="B116" s="76" t="s">
        <v>13</v>
      </c>
      <c r="C116" s="73"/>
      <c r="D116" s="74"/>
      <c r="E116" s="74"/>
      <c r="F116" s="74">
        <v>123.73</v>
      </c>
    </row>
    <row r="117" ht="20.1" customHeight="1" spans="1:6">
      <c r="A117" s="77" t="s">
        <v>14</v>
      </c>
      <c r="B117" s="78" t="s">
        <v>15</v>
      </c>
      <c r="C117" s="79" t="s">
        <v>16</v>
      </c>
      <c r="D117" s="80">
        <v>2055</v>
      </c>
      <c r="E117" s="80">
        <v>320</v>
      </c>
      <c r="F117" s="80">
        <v>65.76</v>
      </c>
    </row>
    <row r="118" ht="20.1" customHeight="1" spans="1:6">
      <c r="A118" s="77" t="s">
        <v>17</v>
      </c>
      <c r="B118" s="78" t="s">
        <v>18</v>
      </c>
      <c r="C118" s="79" t="s">
        <v>16</v>
      </c>
      <c r="D118" s="80">
        <v>445.6</v>
      </c>
      <c r="E118" s="80">
        <v>320</v>
      </c>
      <c r="F118" s="80">
        <v>14.26</v>
      </c>
    </row>
    <row r="119" ht="20.1" customHeight="1" spans="1:6">
      <c r="A119" s="77" t="s">
        <v>19</v>
      </c>
      <c r="B119" s="78" t="s">
        <v>20</v>
      </c>
      <c r="C119" s="79" t="s">
        <v>16</v>
      </c>
      <c r="D119" s="80">
        <v>358</v>
      </c>
      <c r="E119" s="80">
        <v>43.24</v>
      </c>
      <c r="F119" s="80">
        <v>1.55</v>
      </c>
    </row>
    <row r="120" ht="20.1" customHeight="1" spans="1:6">
      <c r="A120" s="77" t="s">
        <v>21</v>
      </c>
      <c r="B120" s="78" t="s">
        <v>22</v>
      </c>
      <c r="C120" s="79" t="s">
        <v>23</v>
      </c>
      <c r="D120" s="80">
        <v>11</v>
      </c>
      <c r="E120" s="80">
        <v>10257.24</v>
      </c>
      <c r="F120" s="80">
        <v>11.28</v>
      </c>
    </row>
    <row r="121" ht="20.1" customHeight="1" spans="1:6">
      <c r="A121" s="77" t="s">
        <v>24</v>
      </c>
      <c r="B121" s="78" t="s">
        <v>25</v>
      </c>
      <c r="C121" s="79" t="s">
        <v>23</v>
      </c>
      <c r="D121" s="80">
        <v>8</v>
      </c>
      <c r="E121" s="80">
        <v>2920.03</v>
      </c>
      <c r="F121" s="80">
        <v>2.34</v>
      </c>
    </row>
    <row r="122" ht="20.1" customHeight="1" spans="1:6">
      <c r="A122" s="77" t="s">
        <v>26</v>
      </c>
      <c r="B122" s="78" t="s">
        <v>27</v>
      </c>
      <c r="C122" s="79" t="s">
        <v>23</v>
      </c>
      <c r="D122" s="80">
        <v>244</v>
      </c>
      <c r="E122" s="80">
        <v>108.14</v>
      </c>
      <c r="F122" s="80">
        <v>2.64</v>
      </c>
    </row>
    <row r="123" ht="20.1" customHeight="1" spans="1:6">
      <c r="A123" s="77" t="s">
        <v>28</v>
      </c>
      <c r="B123" s="78" t="s">
        <v>29</v>
      </c>
      <c r="C123" s="79" t="s">
        <v>23</v>
      </c>
      <c r="D123" s="80">
        <v>78</v>
      </c>
      <c r="E123" s="80">
        <v>2808.78</v>
      </c>
      <c r="F123" s="80">
        <v>21.91</v>
      </c>
    </row>
    <row r="124" ht="20.1" customHeight="1" spans="1:6">
      <c r="A124" s="77" t="s">
        <v>30</v>
      </c>
      <c r="B124" s="78" t="s">
        <v>31</v>
      </c>
      <c r="C124" s="79" t="s">
        <v>23</v>
      </c>
      <c r="D124" s="80">
        <v>427</v>
      </c>
      <c r="E124" s="80">
        <v>93.62</v>
      </c>
      <c r="F124" s="80">
        <v>4</v>
      </c>
    </row>
    <row r="125" s="34" customFormat="1" ht="20.1" customHeight="1" spans="1:6">
      <c r="A125" s="71" t="s">
        <v>32</v>
      </c>
      <c r="B125" s="76" t="s">
        <v>33</v>
      </c>
      <c r="C125" s="73"/>
      <c r="D125" s="74"/>
      <c r="E125" s="74"/>
      <c r="F125" s="74">
        <f>F126+F133+F142+F146+F153+F159+F160+F161+F167</f>
        <v>542.794</v>
      </c>
    </row>
    <row r="126" ht="20.1" customHeight="1" spans="1:6">
      <c r="A126" s="81">
        <v>1</v>
      </c>
      <c r="B126" s="82" t="s">
        <v>34</v>
      </c>
      <c r="C126" s="83"/>
      <c r="D126" s="80"/>
      <c r="E126" s="80"/>
      <c r="F126" s="80">
        <v>56.77</v>
      </c>
    </row>
    <row r="127" ht="20.1" customHeight="1" spans="1:6">
      <c r="A127" s="84">
        <v>-1</v>
      </c>
      <c r="B127" s="82" t="s">
        <v>35</v>
      </c>
      <c r="C127" s="79" t="s">
        <v>36</v>
      </c>
      <c r="D127" s="80">
        <v>39.5</v>
      </c>
      <c r="E127" s="80">
        <v>2800</v>
      </c>
      <c r="F127" s="80">
        <v>11.06</v>
      </c>
    </row>
    <row r="128" ht="20.1" customHeight="1" spans="1:6">
      <c r="A128" s="84">
        <v>-2</v>
      </c>
      <c r="B128" s="82" t="s">
        <v>37</v>
      </c>
      <c r="C128" s="83" t="s">
        <v>38</v>
      </c>
      <c r="D128" s="80">
        <v>1</v>
      </c>
      <c r="E128" s="80">
        <v>239400</v>
      </c>
      <c r="F128" s="80">
        <v>23.94</v>
      </c>
    </row>
    <row r="129" ht="20.1" customHeight="1" spans="1:6">
      <c r="A129" s="84">
        <v>-3</v>
      </c>
      <c r="B129" s="95" t="s">
        <v>40</v>
      </c>
      <c r="C129" s="79" t="s">
        <v>16</v>
      </c>
      <c r="D129" s="80">
        <v>15</v>
      </c>
      <c r="E129" s="80">
        <v>2500</v>
      </c>
      <c r="F129" s="80">
        <v>3.75</v>
      </c>
    </row>
    <row r="130" ht="20.1" customHeight="1" spans="1:6">
      <c r="A130" s="84">
        <v>-4</v>
      </c>
      <c r="B130" s="82" t="s">
        <v>41</v>
      </c>
      <c r="C130" s="79" t="s">
        <v>42</v>
      </c>
      <c r="D130" s="80">
        <v>1</v>
      </c>
      <c r="E130" s="80">
        <v>112116.38</v>
      </c>
      <c r="F130" s="80">
        <v>11.21</v>
      </c>
    </row>
    <row r="131" ht="20.1" customHeight="1" spans="1:6">
      <c r="A131" s="84">
        <v>-5</v>
      </c>
      <c r="B131" s="82" t="s">
        <v>43</v>
      </c>
      <c r="C131" s="79" t="s">
        <v>42</v>
      </c>
      <c r="D131" s="80">
        <v>1</v>
      </c>
      <c r="E131" s="80">
        <v>18048.45</v>
      </c>
      <c r="F131" s="80">
        <v>1.8</v>
      </c>
    </row>
    <row r="132" ht="20.1" customHeight="1" spans="1:6">
      <c r="A132" s="84">
        <v>-6</v>
      </c>
      <c r="B132" s="82" t="s">
        <v>44</v>
      </c>
      <c r="C132" s="79" t="s">
        <v>42</v>
      </c>
      <c r="D132" s="80">
        <v>1</v>
      </c>
      <c r="E132" s="80">
        <v>50000</v>
      </c>
      <c r="F132" s="80">
        <v>5</v>
      </c>
    </row>
    <row r="133" ht="20.1" customHeight="1" spans="1:6">
      <c r="A133" s="77" t="s">
        <v>17</v>
      </c>
      <c r="B133" s="82" t="s">
        <v>45</v>
      </c>
      <c r="C133" s="79"/>
      <c r="D133" s="80"/>
      <c r="E133" s="80"/>
      <c r="F133" s="80">
        <v>317.58</v>
      </c>
    </row>
    <row r="134" ht="20.1" customHeight="1" spans="1:6">
      <c r="A134" s="84">
        <v>-1</v>
      </c>
      <c r="B134" s="88" t="s">
        <v>46</v>
      </c>
      <c r="C134" s="79" t="s">
        <v>16</v>
      </c>
      <c r="D134" s="80">
        <v>135</v>
      </c>
      <c r="E134" s="80">
        <v>815</v>
      </c>
      <c r="F134" s="80">
        <v>11</v>
      </c>
    </row>
    <row r="135" ht="20.1" customHeight="1" spans="1:6">
      <c r="A135" s="84">
        <v>-2</v>
      </c>
      <c r="B135" s="88" t="s">
        <v>47</v>
      </c>
      <c r="C135" s="79" t="s">
        <v>16</v>
      </c>
      <c r="D135" s="80">
        <v>1923</v>
      </c>
      <c r="E135" s="80">
        <v>650</v>
      </c>
      <c r="F135" s="80">
        <v>125</v>
      </c>
    </row>
    <row r="136" ht="20.1" customHeight="1" spans="1:6">
      <c r="A136" s="84">
        <v>-3</v>
      </c>
      <c r="B136" s="88" t="s">
        <v>77</v>
      </c>
      <c r="C136" s="79" t="s">
        <v>16</v>
      </c>
      <c r="D136" s="80">
        <v>317</v>
      </c>
      <c r="E136" s="80">
        <v>500</v>
      </c>
      <c r="F136" s="80">
        <v>15.85</v>
      </c>
    </row>
    <row r="137" ht="20.1" customHeight="1" spans="1:6">
      <c r="A137" s="84">
        <v>-4</v>
      </c>
      <c r="B137" s="88" t="s">
        <v>48</v>
      </c>
      <c r="C137" s="79" t="s">
        <v>16</v>
      </c>
      <c r="D137" s="80">
        <v>2440</v>
      </c>
      <c r="E137" s="80">
        <v>350</v>
      </c>
      <c r="F137" s="80">
        <v>85.4</v>
      </c>
    </row>
    <row r="138" ht="20.1" customHeight="1" spans="1:6">
      <c r="A138" s="84">
        <v>-5</v>
      </c>
      <c r="B138" s="88" t="s">
        <v>49</v>
      </c>
      <c r="C138" s="79" t="s">
        <v>16</v>
      </c>
      <c r="D138" s="80">
        <v>1282</v>
      </c>
      <c r="E138" s="80">
        <v>195</v>
      </c>
      <c r="F138" s="80">
        <v>25</v>
      </c>
    </row>
    <row r="139" ht="20.1" customHeight="1" spans="1:6">
      <c r="A139" s="84">
        <v>-6</v>
      </c>
      <c r="B139" s="88" t="s">
        <v>50</v>
      </c>
      <c r="C139" s="79" t="s">
        <v>16</v>
      </c>
      <c r="D139" s="80">
        <v>1533</v>
      </c>
      <c r="E139" s="80">
        <v>162.19</v>
      </c>
      <c r="F139" s="80">
        <v>24.86</v>
      </c>
    </row>
    <row r="140" ht="20.1" customHeight="1" spans="1:6">
      <c r="A140" s="84">
        <v>-7</v>
      </c>
      <c r="B140" s="88" t="s">
        <v>51</v>
      </c>
      <c r="C140" s="79" t="s">
        <v>16</v>
      </c>
      <c r="D140" s="80">
        <v>969</v>
      </c>
      <c r="E140" s="80">
        <v>100.08</v>
      </c>
      <c r="F140" s="80">
        <v>9.7</v>
      </c>
    </row>
    <row r="141" ht="20.1" customHeight="1" spans="1:6">
      <c r="A141" s="84">
        <v>-8</v>
      </c>
      <c r="B141" s="88" t="s">
        <v>52</v>
      </c>
      <c r="C141" s="79" t="s">
        <v>42</v>
      </c>
      <c r="D141" s="80">
        <v>1</v>
      </c>
      <c r="E141" s="80">
        <v>207765.59</v>
      </c>
      <c r="F141" s="80">
        <v>20.78</v>
      </c>
    </row>
    <row r="142" ht="20.1" customHeight="1" spans="1:6">
      <c r="A142" s="77" t="s">
        <v>19</v>
      </c>
      <c r="B142" s="78" t="s">
        <v>53</v>
      </c>
      <c r="C142" s="79"/>
      <c r="D142" s="80"/>
      <c r="E142" s="80"/>
      <c r="F142" s="80">
        <v>24.85</v>
      </c>
    </row>
    <row r="143" ht="20.1" customHeight="1" spans="1:6">
      <c r="A143" s="84">
        <v>-1</v>
      </c>
      <c r="B143" s="89" t="s">
        <v>82</v>
      </c>
      <c r="C143" s="79" t="s">
        <v>16</v>
      </c>
      <c r="D143" s="80">
        <v>30</v>
      </c>
      <c r="E143" s="80">
        <v>2800</v>
      </c>
      <c r="F143" s="80">
        <v>8.4</v>
      </c>
    </row>
    <row r="144" ht="20.1" customHeight="1" spans="1:6">
      <c r="A144" s="84">
        <v>-2</v>
      </c>
      <c r="B144" s="89" t="s">
        <v>78</v>
      </c>
      <c r="C144" s="79" t="s">
        <v>16</v>
      </c>
      <c r="D144" s="80">
        <v>47</v>
      </c>
      <c r="E144" s="80">
        <v>2300</v>
      </c>
      <c r="F144" s="80">
        <v>10.81</v>
      </c>
    </row>
    <row r="145" ht="20.1" customHeight="1" spans="1:6">
      <c r="A145" s="84">
        <v>-4</v>
      </c>
      <c r="B145" s="89" t="s">
        <v>83</v>
      </c>
      <c r="C145" s="79" t="s">
        <v>16</v>
      </c>
      <c r="D145" s="80">
        <v>47</v>
      </c>
      <c r="E145" s="80">
        <v>1200</v>
      </c>
      <c r="F145" s="80">
        <v>5.64</v>
      </c>
    </row>
    <row r="146" ht="20.1" customHeight="1" spans="1:6">
      <c r="A146" s="77" t="s">
        <v>21</v>
      </c>
      <c r="B146" s="82" t="s">
        <v>55</v>
      </c>
      <c r="C146" s="79"/>
      <c r="D146" s="80"/>
      <c r="E146" s="80"/>
      <c r="F146" s="80">
        <v>19.72</v>
      </c>
    </row>
    <row r="147" ht="20.1" customHeight="1" spans="1:6">
      <c r="A147" s="84">
        <v>-1</v>
      </c>
      <c r="B147" s="88" t="s">
        <v>56</v>
      </c>
      <c r="C147" s="79" t="s">
        <v>38</v>
      </c>
      <c r="D147" s="80">
        <v>2</v>
      </c>
      <c r="E147" s="80">
        <v>11500</v>
      </c>
      <c r="F147" s="80">
        <v>2.3</v>
      </c>
    </row>
    <row r="148" ht="20.1" customHeight="1" spans="1:6">
      <c r="A148" s="84">
        <v>-2</v>
      </c>
      <c r="B148" s="88" t="s">
        <v>57</v>
      </c>
      <c r="C148" s="79" t="s">
        <v>38</v>
      </c>
      <c r="D148" s="80">
        <v>3</v>
      </c>
      <c r="E148" s="80">
        <v>11500</v>
      </c>
      <c r="F148" s="80">
        <v>3.45</v>
      </c>
    </row>
    <row r="149" ht="20.1" customHeight="1" spans="1:6">
      <c r="A149" s="84">
        <v>-3</v>
      </c>
      <c r="B149" s="88" t="s">
        <v>58</v>
      </c>
      <c r="C149" s="79" t="s">
        <v>38</v>
      </c>
      <c r="D149" s="80">
        <v>1</v>
      </c>
      <c r="E149" s="80">
        <v>11500</v>
      </c>
      <c r="F149" s="80">
        <v>1.15</v>
      </c>
    </row>
    <row r="150" ht="20.1" customHeight="1" spans="1:6">
      <c r="A150" s="84">
        <v>-4</v>
      </c>
      <c r="B150" s="88" t="s">
        <v>59</v>
      </c>
      <c r="C150" s="79" t="s">
        <v>38</v>
      </c>
      <c r="D150" s="80">
        <v>8</v>
      </c>
      <c r="E150" s="80">
        <v>11500</v>
      </c>
      <c r="F150" s="80">
        <v>9.2</v>
      </c>
    </row>
    <row r="151" ht="20.1" customHeight="1" spans="1:6">
      <c r="A151" s="84">
        <v>-5</v>
      </c>
      <c r="B151" s="88" t="s">
        <v>60</v>
      </c>
      <c r="C151" s="79" t="s">
        <v>38</v>
      </c>
      <c r="D151" s="80">
        <v>4</v>
      </c>
      <c r="E151" s="80">
        <v>7500</v>
      </c>
      <c r="F151" s="80">
        <v>3</v>
      </c>
    </row>
    <row r="152" ht="20.1" customHeight="1" spans="1:6">
      <c r="A152" s="84">
        <v>-6</v>
      </c>
      <c r="B152" s="88" t="s">
        <v>61</v>
      </c>
      <c r="C152" s="79" t="s">
        <v>38</v>
      </c>
      <c r="D152" s="80">
        <v>1</v>
      </c>
      <c r="E152" s="80">
        <v>6244.83</v>
      </c>
      <c r="F152" s="80">
        <v>0.62</v>
      </c>
    </row>
    <row r="153" ht="20.1" customHeight="1" spans="1:6">
      <c r="A153" s="77" t="s">
        <v>24</v>
      </c>
      <c r="B153" s="82" t="s">
        <v>62</v>
      </c>
      <c r="C153" s="79"/>
      <c r="D153" s="80"/>
      <c r="E153" s="80"/>
      <c r="F153" s="80">
        <v>14.8</v>
      </c>
    </row>
    <row r="154" ht="20.1" customHeight="1" spans="1:6">
      <c r="A154" s="84">
        <v>-1</v>
      </c>
      <c r="B154" s="88" t="s">
        <v>57</v>
      </c>
      <c r="C154" s="79" t="s">
        <v>23</v>
      </c>
      <c r="D154" s="80">
        <v>1</v>
      </c>
      <c r="E154" s="80">
        <v>11500</v>
      </c>
      <c r="F154" s="80">
        <v>1.15</v>
      </c>
    </row>
    <row r="155" ht="20.1" customHeight="1" spans="1:6">
      <c r="A155" s="84">
        <v>-2</v>
      </c>
      <c r="B155" s="88" t="s">
        <v>58</v>
      </c>
      <c r="C155" s="79" t="s">
        <v>23</v>
      </c>
      <c r="D155" s="80">
        <v>1</v>
      </c>
      <c r="E155" s="80">
        <v>11500</v>
      </c>
      <c r="F155" s="80">
        <v>1.15</v>
      </c>
    </row>
    <row r="156" ht="20.1" customHeight="1" spans="1:6">
      <c r="A156" s="84">
        <v>-3</v>
      </c>
      <c r="B156" s="88" t="s">
        <v>59</v>
      </c>
      <c r="C156" s="79" t="s">
        <v>23</v>
      </c>
      <c r="D156" s="80">
        <v>8</v>
      </c>
      <c r="E156" s="80">
        <v>11500</v>
      </c>
      <c r="F156" s="80">
        <v>9.2</v>
      </c>
    </row>
    <row r="157" ht="20.1" customHeight="1" spans="1:6">
      <c r="A157" s="84">
        <v>-4</v>
      </c>
      <c r="B157" s="88" t="s">
        <v>60</v>
      </c>
      <c r="C157" s="79" t="s">
        <v>23</v>
      </c>
      <c r="D157" s="80">
        <v>4</v>
      </c>
      <c r="E157" s="80">
        <v>7500</v>
      </c>
      <c r="F157" s="80">
        <v>3</v>
      </c>
    </row>
    <row r="158" ht="20.1" customHeight="1" spans="1:6">
      <c r="A158" s="84">
        <v>-5</v>
      </c>
      <c r="B158" s="88" t="s">
        <v>61</v>
      </c>
      <c r="C158" s="79" t="s">
        <v>23</v>
      </c>
      <c r="D158" s="80">
        <v>1</v>
      </c>
      <c r="E158" s="80">
        <v>2994.05</v>
      </c>
      <c r="F158" s="80">
        <v>0.3</v>
      </c>
    </row>
    <row r="159" ht="20.1" customHeight="1" spans="1:6">
      <c r="A159" s="77" t="s">
        <v>26</v>
      </c>
      <c r="B159" s="82" t="s">
        <v>63</v>
      </c>
      <c r="C159" s="79" t="s">
        <v>23</v>
      </c>
      <c r="D159" s="80">
        <v>18</v>
      </c>
      <c r="E159" s="80">
        <v>3029.79</v>
      </c>
      <c r="F159" s="80">
        <v>5.45</v>
      </c>
    </row>
    <row r="160" ht="20.1" customHeight="1" spans="1:6">
      <c r="A160" s="77" t="s">
        <v>28</v>
      </c>
      <c r="B160" s="82" t="s">
        <v>64</v>
      </c>
      <c r="C160" s="79" t="s">
        <v>23</v>
      </c>
      <c r="D160" s="80">
        <v>1</v>
      </c>
      <c r="E160" s="80">
        <v>10194.64</v>
      </c>
      <c r="F160" s="80">
        <v>1.02</v>
      </c>
    </row>
    <row r="161" ht="20.1" customHeight="1" spans="1:6">
      <c r="A161" s="77" t="s">
        <v>30</v>
      </c>
      <c r="B161" s="90" t="s">
        <v>65</v>
      </c>
      <c r="C161" s="79"/>
      <c r="D161" s="80"/>
      <c r="E161" s="80"/>
      <c r="F161" s="80">
        <f>F162+F163+F164+F165+F166</f>
        <v>63.844</v>
      </c>
    </row>
    <row r="162" ht="20.1" customHeight="1" spans="1:6">
      <c r="A162" s="84">
        <v>-1</v>
      </c>
      <c r="B162" s="87" t="s">
        <v>56</v>
      </c>
      <c r="C162" s="79" t="s">
        <v>36</v>
      </c>
      <c r="D162" s="80">
        <v>100</v>
      </c>
      <c r="E162" s="80">
        <v>420</v>
      </c>
      <c r="F162" s="80">
        <f>D162*E162/10000</f>
        <v>4.2</v>
      </c>
    </row>
    <row r="163" ht="20.1" customHeight="1" spans="1:6">
      <c r="A163" s="84">
        <v>-2</v>
      </c>
      <c r="B163" s="87" t="s">
        <v>57</v>
      </c>
      <c r="C163" s="79" t="s">
        <v>36</v>
      </c>
      <c r="D163" s="80">
        <v>120</v>
      </c>
      <c r="E163" s="80">
        <v>420</v>
      </c>
      <c r="F163" s="80">
        <f t="shared" ref="F163:F165" si="2">D163*E163/10000</f>
        <v>5.04</v>
      </c>
    </row>
    <row r="164" ht="20.1" customHeight="1" spans="1:6">
      <c r="A164" s="84">
        <v>-3</v>
      </c>
      <c r="B164" s="87" t="s">
        <v>58</v>
      </c>
      <c r="C164" s="79" t="s">
        <v>36</v>
      </c>
      <c r="D164" s="80">
        <v>80</v>
      </c>
      <c r="E164" s="80">
        <v>420</v>
      </c>
      <c r="F164" s="80">
        <f t="shared" si="2"/>
        <v>3.36</v>
      </c>
    </row>
    <row r="165" ht="20.1" customHeight="1" spans="1:6">
      <c r="A165" s="84">
        <v>-4</v>
      </c>
      <c r="B165" s="87" t="s">
        <v>59</v>
      </c>
      <c r="C165" s="79" t="s">
        <v>36</v>
      </c>
      <c r="D165" s="80">
        <v>212</v>
      </c>
      <c r="E165" s="80">
        <v>420</v>
      </c>
      <c r="F165" s="80">
        <f t="shared" si="2"/>
        <v>8.904</v>
      </c>
    </row>
    <row r="166" ht="20.1" customHeight="1" spans="1:6">
      <c r="A166" s="84">
        <v>-5</v>
      </c>
      <c r="B166" s="88" t="s">
        <v>66</v>
      </c>
      <c r="C166" s="79" t="s">
        <v>36</v>
      </c>
      <c r="D166" s="80">
        <v>1008</v>
      </c>
      <c r="E166" s="80">
        <v>420</v>
      </c>
      <c r="F166" s="80">
        <v>42.34</v>
      </c>
    </row>
    <row r="167" ht="20.1" customHeight="1" spans="1:6">
      <c r="A167" s="77" t="s">
        <v>67</v>
      </c>
      <c r="B167" s="78" t="s">
        <v>68</v>
      </c>
      <c r="C167" s="79" t="s">
        <v>23</v>
      </c>
      <c r="D167" s="80">
        <v>323</v>
      </c>
      <c r="E167" s="80">
        <v>1200</v>
      </c>
      <c r="F167" s="80">
        <v>38.76</v>
      </c>
    </row>
    <row r="168" s="34" customFormat="1" ht="20.1" customHeight="1" spans="1:6">
      <c r="A168" s="91" t="s">
        <v>69</v>
      </c>
      <c r="B168" s="92" t="s">
        <v>70</v>
      </c>
      <c r="C168" s="73"/>
      <c r="D168" s="74"/>
      <c r="E168" s="74"/>
      <c r="F168" s="74">
        <v>152.79</v>
      </c>
    </row>
    <row r="169" ht="20.1" customHeight="1" spans="1:6">
      <c r="A169" s="84" t="s">
        <v>14</v>
      </c>
      <c r="B169" s="90" t="s">
        <v>71</v>
      </c>
      <c r="C169" s="79" t="s">
        <v>36</v>
      </c>
      <c r="D169" s="80">
        <v>262.5</v>
      </c>
      <c r="E169" s="80">
        <v>220</v>
      </c>
      <c r="F169" s="80">
        <v>5.78</v>
      </c>
    </row>
    <row r="170" ht="20.1" customHeight="1" spans="1:6">
      <c r="A170" s="84">
        <v>2</v>
      </c>
      <c r="B170" s="90" t="s">
        <v>72</v>
      </c>
      <c r="C170" s="79" t="s">
        <v>36</v>
      </c>
      <c r="D170" s="80">
        <v>1496</v>
      </c>
      <c r="E170" s="80">
        <v>260</v>
      </c>
      <c r="F170" s="80">
        <v>38.9</v>
      </c>
    </row>
    <row r="171" ht="13.5" spans="1:6">
      <c r="A171" s="84">
        <v>3</v>
      </c>
      <c r="B171" s="90" t="s">
        <v>73</v>
      </c>
      <c r="C171" s="79" t="s">
        <v>36</v>
      </c>
      <c r="D171" s="80">
        <v>1080</v>
      </c>
      <c r="E171" s="80">
        <v>260</v>
      </c>
      <c r="F171" s="80">
        <v>28.08</v>
      </c>
    </row>
    <row r="172" ht="13.5" spans="1:6">
      <c r="A172" s="84">
        <v>4</v>
      </c>
      <c r="B172" s="90" t="s">
        <v>84</v>
      </c>
      <c r="C172" s="79" t="s">
        <v>36</v>
      </c>
      <c r="D172" s="80">
        <v>133.4</v>
      </c>
      <c r="E172" s="80">
        <v>6000</v>
      </c>
      <c r="F172" s="80">
        <v>80.04</v>
      </c>
    </row>
    <row r="173" ht="20.1" customHeight="1" spans="1:6">
      <c r="A173" s="84">
        <v>5</v>
      </c>
      <c r="B173" s="90" t="s">
        <v>85</v>
      </c>
      <c r="C173" s="79" t="s">
        <v>36</v>
      </c>
      <c r="D173" s="80">
        <v>0</v>
      </c>
      <c r="E173" s="80"/>
      <c r="F173" s="80"/>
    </row>
    <row r="174" s="34" customFormat="1" ht="20.1" customHeight="1" spans="1:6">
      <c r="A174" s="75"/>
      <c r="B174" s="72" t="s">
        <v>86</v>
      </c>
      <c r="C174" s="73"/>
      <c r="D174" s="74"/>
      <c r="E174" s="74"/>
      <c r="F174" s="74">
        <f>F175+F184+F225+F228</f>
        <v>888.13</v>
      </c>
    </row>
    <row r="175" s="34" customFormat="1" ht="20.1" customHeight="1" spans="1:6">
      <c r="A175" s="71" t="s">
        <v>12</v>
      </c>
      <c r="B175" s="76" t="s">
        <v>13</v>
      </c>
      <c r="C175" s="73"/>
      <c r="D175" s="74"/>
      <c r="E175" s="74"/>
      <c r="F175" s="74">
        <v>198.8</v>
      </c>
    </row>
    <row r="176" ht="20.1" customHeight="1" spans="1:6">
      <c r="A176" s="77" t="s">
        <v>14</v>
      </c>
      <c r="B176" s="78" t="s">
        <v>15</v>
      </c>
      <c r="C176" s="79" t="s">
        <v>16</v>
      </c>
      <c r="D176" s="80">
        <v>2837</v>
      </c>
      <c r="E176" s="80">
        <v>320</v>
      </c>
      <c r="F176" s="80">
        <v>90.78</v>
      </c>
    </row>
    <row r="177" ht="20.1" customHeight="1" spans="1:6">
      <c r="A177" s="77" t="s">
        <v>17</v>
      </c>
      <c r="B177" s="78" t="s">
        <v>18</v>
      </c>
      <c r="C177" s="79" t="s">
        <v>16</v>
      </c>
      <c r="D177" s="80">
        <v>1161</v>
      </c>
      <c r="E177" s="80">
        <v>320</v>
      </c>
      <c r="F177" s="80">
        <v>37.15</v>
      </c>
    </row>
    <row r="178" ht="20.1" customHeight="1" spans="1:6">
      <c r="A178" s="77" t="s">
        <v>19</v>
      </c>
      <c r="B178" s="78" t="s">
        <v>20</v>
      </c>
      <c r="C178" s="79" t="s">
        <v>16</v>
      </c>
      <c r="D178" s="80">
        <v>211</v>
      </c>
      <c r="E178" s="80">
        <v>43.24</v>
      </c>
      <c r="F178" s="80">
        <v>0.91</v>
      </c>
    </row>
    <row r="179" ht="20.1" customHeight="1" spans="1:6">
      <c r="A179" s="77" t="s">
        <v>21</v>
      </c>
      <c r="B179" s="78" t="s">
        <v>22</v>
      </c>
      <c r="C179" s="79" t="s">
        <v>23</v>
      </c>
      <c r="D179" s="80">
        <v>21</v>
      </c>
      <c r="E179" s="80">
        <v>10257.24</v>
      </c>
      <c r="F179" s="80">
        <v>21.54</v>
      </c>
    </row>
    <row r="180" ht="20.1" customHeight="1" spans="1:6">
      <c r="A180" s="77" t="s">
        <v>24</v>
      </c>
      <c r="B180" s="78" t="s">
        <v>25</v>
      </c>
      <c r="C180" s="79" t="s">
        <v>23</v>
      </c>
      <c r="D180" s="80">
        <v>10</v>
      </c>
      <c r="E180" s="80">
        <v>2920.03</v>
      </c>
      <c r="F180" s="80">
        <v>2.92</v>
      </c>
    </row>
    <row r="181" ht="20.1" customHeight="1" spans="1:6">
      <c r="A181" s="77" t="s">
        <v>26</v>
      </c>
      <c r="B181" s="78" t="s">
        <v>27</v>
      </c>
      <c r="C181" s="79" t="s">
        <v>23</v>
      </c>
      <c r="D181" s="80">
        <v>392</v>
      </c>
      <c r="E181" s="80">
        <v>108.14</v>
      </c>
      <c r="F181" s="80">
        <v>4.24</v>
      </c>
    </row>
    <row r="182" ht="20.1" customHeight="1" spans="1:6">
      <c r="A182" s="77" t="s">
        <v>28</v>
      </c>
      <c r="B182" s="78" t="s">
        <v>29</v>
      </c>
      <c r="C182" s="79" t="s">
        <v>23</v>
      </c>
      <c r="D182" s="80">
        <v>124</v>
      </c>
      <c r="E182" s="80">
        <v>2808.78</v>
      </c>
      <c r="F182" s="80">
        <v>34.83</v>
      </c>
    </row>
    <row r="183" ht="20.1" customHeight="1" spans="1:6">
      <c r="A183" s="77" t="s">
        <v>30</v>
      </c>
      <c r="B183" s="78" t="s">
        <v>31</v>
      </c>
      <c r="C183" s="79" t="s">
        <v>23</v>
      </c>
      <c r="D183" s="80">
        <v>686</v>
      </c>
      <c r="E183" s="80">
        <v>93.62</v>
      </c>
      <c r="F183" s="80">
        <v>6.42</v>
      </c>
    </row>
    <row r="184" s="34" customFormat="1" ht="20.1" customHeight="1" spans="1:6">
      <c r="A184" s="71" t="s">
        <v>32</v>
      </c>
      <c r="B184" s="76" t="s">
        <v>33</v>
      </c>
      <c r="C184" s="73"/>
      <c r="D184" s="74"/>
      <c r="E184" s="74"/>
      <c r="F184" s="74">
        <f>F185+F192+F201+F204+F211+F217+F218+F224</f>
        <v>569.9</v>
      </c>
    </row>
    <row r="185" ht="13.5" spans="1:6">
      <c r="A185" s="81">
        <v>1</v>
      </c>
      <c r="B185" s="82" t="s">
        <v>34</v>
      </c>
      <c r="C185" s="83"/>
      <c r="D185" s="80"/>
      <c r="E185" s="80"/>
      <c r="F185" s="80">
        <v>57.98</v>
      </c>
    </row>
    <row r="186" ht="20.1" customHeight="1" spans="1:6">
      <c r="A186" s="84">
        <v>-1</v>
      </c>
      <c r="B186" s="82" t="s">
        <v>35</v>
      </c>
      <c r="C186" s="79" t="s">
        <v>36</v>
      </c>
      <c r="D186" s="80">
        <v>39.5</v>
      </c>
      <c r="E186" s="80">
        <v>2800</v>
      </c>
      <c r="F186" s="80">
        <v>11.06</v>
      </c>
    </row>
    <row r="187" ht="20.1" customHeight="1" spans="1:6">
      <c r="A187" s="84">
        <v>-2</v>
      </c>
      <c r="B187" s="82" t="s">
        <v>37</v>
      </c>
      <c r="C187" s="83" t="s">
        <v>38</v>
      </c>
      <c r="D187" s="80">
        <v>1</v>
      </c>
      <c r="E187" s="80">
        <v>239400</v>
      </c>
      <c r="F187" s="80">
        <v>23.94</v>
      </c>
    </row>
    <row r="188" ht="20.1" customHeight="1" spans="1:6">
      <c r="A188" s="84">
        <v>-3</v>
      </c>
      <c r="B188" s="95" t="s">
        <v>40</v>
      </c>
      <c r="C188" s="79" t="s">
        <v>16</v>
      </c>
      <c r="D188" s="80">
        <v>15</v>
      </c>
      <c r="E188" s="80">
        <v>2500</v>
      </c>
      <c r="F188" s="80">
        <v>3.75</v>
      </c>
    </row>
    <row r="189" ht="13.5" spans="1:6">
      <c r="A189" s="84">
        <v>-4</v>
      </c>
      <c r="B189" s="82" t="s">
        <v>41</v>
      </c>
      <c r="C189" s="79" t="s">
        <v>42</v>
      </c>
      <c r="D189" s="80">
        <v>1</v>
      </c>
      <c r="E189" s="80">
        <v>124260.38</v>
      </c>
      <c r="F189" s="80">
        <v>12.43</v>
      </c>
    </row>
    <row r="190" ht="20.1" customHeight="1" spans="1:6">
      <c r="A190" s="84">
        <v>-5</v>
      </c>
      <c r="B190" s="82" t="s">
        <v>43</v>
      </c>
      <c r="C190" s="79" t="s">
        <v>42</v>
      </c>
      <c r="D190" s="80">
        <v>1</v>
      </c>
      <c r="E190" s="80">
        <v>18048.45</v>
      </c>
      <c r="F190" s="80">
        <v>1.8</v>
      </c>
    </row>
    <row r="191" ht="20.1" customHeight="1" spans="1:6">
      <c r="A191" s="84">
        <v>-6</v>
      </c>
      <c r="B191" s="82" t="s">
        <v>44</v>
      </c>
      <c r="C191" s="79" t="s">
        <v>42</v>
      </c>
      <c r="D191" s="80">
        <v>1</v>
      </c>
      <c r="E191" s="80">
        <v>50000</v>
      </c>
      <c r="F191" s="80">
        <v>5</v>
      </c>
    </row>
    <row r="192" ht="20.1" customHeight="1" spans="1:6">
      <c r="A192" s="77" t="s">
        <v>17</v>
      </c>
      <c r="B192" s="82" t="s">
        <v>45</v>
      </c>
      <c r="C192" s="79"/>
      <c r="D192" s="80"/>
      <c r="E192" s="80"/>
      <c r="F192" s="80">
        <v>337.3</v>
      </c>
    </row>
    <row r="193" ht="20.1" customHeight="1" spans="1:6">
      <c r="A193" s="84">
        <v>-1</v>
      </c>
      <c r="B193" s="88" t="s">
        <v>87</v>
      </c>
      <c r="C193" s="79" t="s">
        <v>16</v>
      </c>
      <c r="D193" s="80">
        <v>694</v>
      </c>
      <c r="E193" s="80">
        <v>980</v>
      </c>
      <c r="F193" s="80">
        <v>68.01</v>
      </c>
    </row>
    <row r="194" ht="20.1" customHeight="1" spans="1:6">
      <c r="A194" s="84">
        <v>-2</v>
      </c>
      <c r="B194" s="88" t="s">
        <v>47</v>
      </c>
      <c r="C194" s="79" t="s">
        <v>16</v>
      </c>
      <c r="D194" s="80">
        <v>946</v>
      </c>
      <c r="E194" s="80">
        <v>650</v>
      </c>
      <c r="F194" s="80">
        <v>61.49</v>
      </c>
    </row>
    <row r="195" ht="20.1" customHeight="1" spans="1:6">
      <c r="A195" s="84">
        <v>-3</v>
      </c>
      <c r="B195" s="88" t="s">
        <v>77</v>
      </c>
      <c r="C195" s="79" t="s">
        <v>16</v>
      </c>
      <c r="D195" s="80">
        <v>801</v>
      </c>
      <c r="E195" s="80">
        <v>500</v>
      </c>
      <c r="F195" s="80">
        <v>40.05</v>
      </c>
    </row>
    <row r="196" ht="20.1" customHeight="1" spans="1:6">
      <c r="A196" s="84">
        <v>-4</v>
      </c>
      <c r="B196" s="88" t="s">
        <v>48</v>
      </c>
      <c r="C196" s="79" t="s">
        <v>16</v>
      </c>
      <c r="D196" s="80">
        <v>1164</v>
      </c>
      <c r="E196" s="80">
        <v>350</v>
      </c>
      <c r="F196" s="80">
        <v>40.74</v>
      </c>
    </row>
    <row r="197" ht="20.1" customHeight="1" spans="1:6">
      <c r="A197" s="84">
        <v>-5</v>
      </c>
      <c r="B197" s="88" t="s">
        <v>49</v>
      </c>
      <c r="C197" s="79" t="s">
        <v>16</v>
      </c>
      <c r="D197" s="80">
        <v>3003</v>
      </c>
      <c r="E197" s="80">
        <v>195</v>
      </c>
      <c r="F197" s="80">
        <v>58.56</v>
      </c>
    </row>
    <row r="198" ht="20.1" customHeight="1" spans="1:6">
      <c r="A198" s="84">
        <v>-6</v>
      </c>
      <c r="B198" s="88" t="s">
        <v>50</v>
      </c>
      <c r="C198" s="79" t="s">
        <v>16</v>
      </c>
      <c r="D198" s="80">
        <v>2099</v>
      </c>
      <c r="E198" s="80">
        <v>162.19</v>
      </c>
      <c r="F198" s="80">
        <v>34.04</v>
      </c>
    </row>
    <row r="199" ht="20.1" customHeight="1" spans="1:6">
      <c r="A199" s="84">
        <v>-7</v>
      </c>
      <c r="B199" s="88" t="s">
        <v>51</v>
      </c>
      <c r="C199" s="79" t="s">
        <v>16</v>
      </c>
      <c r="D199" s="80">
        <v>1233</v>
      </c>
      <c r="E199" s="80">
        <v>100.08</v>
      </c>
      <c r="F199" s="80">
        <v>12.34</v>
      </c>
    </row>
    <row r="200" ht="20.1" customHeight="1" spans="1:6">
      <c r="A200" s="84">
        <v>-8</v>
      </c>
      <c r="B200" s="88" t="s">
        <v>52</v>
      </c>
      <c r="C200" s="79" t="s">
        <v>42</v>
      </c>
      <c r="D200" s="80">
        <v>1</v>
      </c>
      <c r="E200" s="80">
        <v>220663.83</v>
      </c>
      <c r="F200" s="80">
        <v>22.07</v>
      </c>
    </row>
    <row r="201" ht="20.1" customHeight="1" spans="1:6">
      <c r="A201" s="77" t="s">
        <v>19</v>
      </c>
      <c r="B201" s="78" t="s">
        <v>53</v>
      </c>
      <c r="C201" s="79"/>
      <c r="D201" s="80"/>
      <c r="E201" s="80"/>
      <c r="F201" s="80">
        <v>18.77</v>
      </c>
    </row>
    <row r="202" ht="20.1" customHeight="1" spans="1:6">
      <c r="A202" s="84">
        <v>-1</v>
      </c>
      <c r="B202" s="89" t="s">
        <v>78</v>
      </c>
      <c r="C202" s="79" t="s">
        <v>16</v>
      </c>
      <c r="D202" s="80">
        <v>33</v>
      </c>
      <c r="E202" s="80">
        <v>2300</v>
      </c>
      <c r="F202" s="80">
        <v>7.59</v>
      </c>
    </row>
    <row r="203" ht="20.1" customHeight="1" spans="1:6">
      <c r="A203" s="84">
        <v>-2</v>
      </c>
      <c r="B203" s="89" t="s">
        <v>80</v>
      </c>
      <c r="C203" s="79" t="s">
        <v>16</v>
      </c>
      <c r="D203" s="80">
        <v>86</v>
      </c>
      <c r="E203" s="80">
        <v>1300</v>
      </c>
      <c r="F203" s="80">
        <v>11.18</v>
      </c>
    </row>
    <row r="204" ht="20.1" customHeight="1" spans="1:6">
      <c r="A204" s="77" t="s">
        <v>21</v>
      </c>
      <c r="B204" s="82" t="s">
        <v>55</v>
      </c>
      <c r="C204" s="79"/>
      <c r="D204" s="80"/>
      <c r="E204" s="80"/>
      <c r="F204" s="80">
        <v>21.82</v>
      </c>
    </row>
    <row r="205" ht="20.1" customHeight="1" spans="1:6">
      <c r="A205" s="84">
        <v>-1</v>
      </c>
      <c r="B205" s="88" t="s">
        <v>88</v>
      </c>
      <c r="C205" s="79" t="s">
        <v>38</v>
      </c>
      <c r="D205" s="80">
        <v>3</v>
      </c>
      <c r="E205" s="80">
        <v>11500</v>
      </c>
      <c r="F205" s="80">
        <v>3.45</v>
      </c>
    </row>
    <row r="206" ht="20.1" customHeight="1" spans="1:6">
      <c r="A206" s="84">
        <v>-2</v>
      </c>
      <c r="B206" s="88" t="s">
        <v>57</v>
      </c>
      <c r="C206" s="79" t="s">
        <v>38</v>
      </c>
      <c r="D206" s="80">
        <v>3</v>
      </c>
      <c r="E206" s="80">
        <v>11500</v>
      </c>
      <c r="F206" s="80">
        <v>3.45</v>
      </c>
    </row>
    <row r="207" ht="20.1" customHeight="1" spans="1:6">
      <c r="A207" s="84">
        <v>-3</v>
      </c>
      <c r="B207" s="88" t="s">
        <v>58</v>
      </c>
      <c r="C207" s="79" t="s">
        <v>38</v>
      </c>
      <c r="D207" s="80">
        <v>3</v>
      </c>
      <c r="E207" s="80">
        <v>11500</v>
      </c>
      <c r="F207" s="80">
        <v>3.45</v>
      </c>
    </row>
    <row r="208" ht="20.1" customHeight="1" spans="1:6">
      <c r="A208" s="84">
        <v>-4</v>
      </c>
      <c r="B208" s="88" t="s">
        <v>59</v>
      </c>
      <c r="C208" s="79" t="s">
        <v>38</v>
      </c>
      <c r="D208" s="80">
        <v>4</v>
      </c>
      <c r="E208" s="80">
        <v>11500</v>
      </c>
      <c r="F208" s="80">
        <v>4.6</v>
      </c>
    </row>
    <row r="209" ht="20.1" customHeight="1" spans="1:6">
      <c r="A209" s="84">
        <v>-5</v>
      </c>
      <c r="B209" s="88" t="s">
        <v>60</v>
      </c>
      <c r="C209" s="79" t="s">
        <v>38</v>
      </c>
      <c r="D209" s="80">
        <v>5</v>
      </c>
      <c r="E209" s="80">
        <v>7500</v>
      </c>
      <c r="F209" s="80">
        <v>3.75</v>
      </c>
    </row>
    <row r="210" ht="20.1" customHeight="1" spans="1:6">
      <c r="A210" s="84">
        <v>-6</v>
      </c>
      <c r="B210" s="88" t="s">
        <v>61</v>
      </c>
      <c r="C210" s="79" t="s">
        <v>38</v>
      </c>
      <c r="D210" s="80">
        <v>5</v>
      </c>
      <c r="E210" s="80">
        <v>6244.83</v>
      </c>
      <c r="F210" s="80">
        <v>3.12</v>
      </c>
    </row>
    <row r="211" ht="20.1" customHeight="1" spans="1:6">
      <c r="A211" s="77" t="s">
        <v>24</v>
      </c>
      <c r="B211" s="82" t="s">
        <v>62</v>
      </c>
      <c r="C211" s="79"/>
      <c r="D211" s="80"/>
      <c r="E211" s="80"/>
      <c r="F211" s="80">
        <v>14.45</v>
      </c>
    </row>
    <row r="212" ht="20.1" customHeight="1" spans="1:6">
      <c r="A212" s="84">
        <v>-1</v>
      </c>
      <c r="B212" s="88" t="s">
        <v>57</v>
      </c>
      <c r="C212" s="79" t="s">
        <v>23</v>
      </c>
      <c r="D212" s="80">
        <v>1</v>
      </c>
      <c r="E212" s="80">
        <v>11500</v>
      </c>
      <c r="F212" s="80">
        <v>1.15</v>
      </c>
    </row>
    <row r="213" ht="20.1" customHeight="1" spans="1:6">
      <c r="A213" s="84">
        <v>-2</v>
      </c>
      <c r="B213" s="88" t="s">
        <v>58</v>
      </c>
      <c r="C213" s="79" t="s">
        <v>23</v>
      </c>
      <c r="D213" s="80">
        <v>3</v>
      </c>
      <c r="E213" s="80">
        <v>11500</v>
      </c>
      <c r="F213" s="80">
        <v>3.45</v>
      </c>
    </row>
    <row r="214" ht="20.1" customHeight="1" spans="1:6">
      <c r="A214" s="84">
        <v>-3</v>
      </c>
      <c r="B214" s="88" t="s">
        <v>59</v>
      </c>
      <c r="C214" s="79" t="s">
        <v>23</v>
      </c>
      <c r="D214" s="80">
        <v>4</v>
      </c>
      <c r="E214" s="80">
        <v>11500</v>
      </c>
      <c r="F214" s="80">
        <v>4.6</v>
      </c>
    </row>
    <row r="215" ht="20.1" customHeight="1" spans="1:6">
      <c r="A215" s="84">
        <v>-4</v>
      </c>
      <c r="B215" s="88" t="s">
        <v>60</v>
      </c>
      <c r="C215" s="79" t="s">
        <v>23</v>
      </c>
      <c r="D215" s="80">
        <v>5</v>
      </c>
      <c r="E215" s="80">
        <v>7500</v>
      </c>
      <c r="F215" s="80">
        <v>3.75</v>
      </c>
    </row>
    <row r="216" ht="20.1" customHeight="1" spans="1:6">
      <c r="A216" s="84">
        <v>-5</v>
      </c>
      <c r="B216" s="88" t="s">
        <v>61</v>
      </c>
      <c r="C216" s="79" t="s">
        <v>23</v>
      </c>
      <c r="D216" s="80">
        <v>5</v>
      </c>
      <c r="E216" s="80">
        <v>2994.05</v>
      </c>
      <c r="F216" s="80">
        <v>1.5</v>
      </c>
    </row>
    <row r="217" ht="20.1" customHeight="1" spans="1:6">
      <c r="A217" s="77" t="s">
        <v>26</v>
      </c>
      <c r="B217" s="82" t="s">
        <v>63</v>
      </c>
      <c r="C217" s="79" t="s">
        <v>23</v>
      </c>
      <c r="D217" s="80">
        <v>23</v>
      </c>
      <c r="E217" s="80">
        <v>3029.79</v>
      </c>
      <c r="F217" s="80">
        <v>6.97</v>
      </c>
    </row>
    <row r="218" ht="20.1" customHeight="1" spans="1:6">
      <c r="A218" s="77" t="s">
        <v>28</v>
      </c>
      <c r="B218" s="90" t="s">
        <v>65</v>
      </c>
      <c r="C218" s="79"/>
      <c r="D218" s="80"/>
      <c r="E218" s="80"/>
      <c r="F218" s="80">
        <f>F219+F220+F221+F222+F223</f>
        <v>63.29</v>
      </c>
    </row>
    <row r="219" ht="20.1" customHeight="1" spans="1:6">
      <c r="A219" s="84">
        <v>-1</v>
      </c>
      <c r="B219" s="87" t="s">
        <v>88</v>
      </c>
      <c r="C219" s="79" t="s">
        <v>36</v>
      </c>
      <c r="D219" s="80">
        <v>60</v>
      </c>
      <c r="E219" s="80">
        <v>420</v>
      </c>
      <c r="F219" s="80">
        <f>D219*E219/10000</f>
        <v>2.52</v>
      </c>
    </row>
    <row r="220" ht="20.1" customHeight="1" spans="1:6">
      <c r="A220" s="84">
        <v>-2</v>
      </c>
      <c r="B220" s="87" t="s">
        <v>57</v>
      </c>
      <c r="C220" s="79" t="s">
        <v>36</v>
      </c>
      <c r="D220" s="80">
        <v>140</v>
      </c>
      <c r="E220" s="80">
        <v>420</v>
      </c>
      <c r="F220" s="80">
        <f t="shared" ref="F220:F222" si="3">D220*E220/10000</f>
        <v>5.88</v>
      </c>
    </row>
    <row r="221" ht="20.1" customHeight="1" spans="1:6">
      <c r="A221" s="84">
        <v>-3</v>
      </c>
      <c r="B221" s="87" t="s">
        <v>58</v>
      </c>
      <c r="C221" s="79" t="s">
        <v>36</v>
      </c>
      <c r="D221" s="80">
        <v>140</v>
      </c>
      <c r="E221" s="80">
        <v>420</v>
      </c>
      <c r="F221" s="80">
        <f t="shared" si="3"/>
        <v>5.88</v>
      </c>
    </row>
    <row r="222" ht="20.1" customHeight="1" spans="1:6">
      <c r="A222" s="84">
        <v>-4</v>
      </c>
      <c r="B222" s="87" t="s">
        <v>59</v>
      </c>
      <c r="C222" s="79" t="s">
        <v>36</v>
      </c>
      <c r="D222" s="80">
        <v>180</v>
      </c>
      <c r="E222" s="80">
        <v>420</v>
      </c>
      <c r="F222" s="80">
        <f t="shared" si="3"/>
        <v>7.56</v>
      </c>
    </row>
    <row r="223" ht="20.1" customHeight="1" spans="1:6">
      <c r="A223" s="84">
        <v>-5</v>
      </c>
      <c r="B223" s="88" t="s">
        <v>66</v>
      </c>
      <c r="C223" s="79" t="s">
        <v>36</v>
      </c>
      <c r="D223" s="80">
        <v>987</v>
      </c>
      <c r="E223" s="80">
        <v>420</v>
      </c>
      <c r="F223" s="80">
        <v>41.45</v>
      </c>
    </row>
    <row r="224" ht="20.1" customHeight="1" spans="1:6">
      <c r="A224" s="77" t="s">
        <v>30</v>
      </c>
      <c r="B224" s="78" t="s">
        <v>68</v>
      </c>
      <c r="C224" s="79" t="s">
        <v>23</v>
      </c>
      <c r="D224" s="80">
        <v>411</v>
      </c>
      <c r="E224" s="80">
        <v>1200</v>
      </c>
      <c r="F224" s="80">
        <v>49.32</v>
      </c>
    </row>
    <row r="225" s="34" customFormat="1" ht="20.1" customHeight="1" spans="1:6">
      <c r="A225" s="91" t="s">
        <v>69</v>
      </c>
      <c r="B225" s="92" t="s">
        <v>70</v>
      </c>
      <c r="C225" s="73"/>
      <c r="D225" s="74"/>
      <c r="E225" s="74"/>
      <c r="F225" s="74">
        <v>119.23</v>
      </c>
    </row>
    <row r="226" ht="20.1" customHeight="1" spans="1:6">
      <c r="A226" s="84" t="s">
        <v>14</v>
      </c>
      <c r="B226" s="90" t="s">
        <v>71</v>
      </c>
      <c r="C226" s="79" t="s">
        <v>36</v>
      </c>
      <c r="D226" s="80">
        <v>3505</v>
      </c>
      <c r="E226" s="80">
        <v>220</v>
      </c>
      <c r="F226" s="80">
        <v>77.11</v>
      </c>
    </row>
    <row r="227" ht="20.1" customHeight="1" spans="1:6">
      <c r="A227" s="84">
        <v>2</v>
      </c>
      <c r="B227" s="90" t="s">
        <v>73</v>
      </c>
      <c r="C227" s="79" t="s">
        <v>36</v>
      </c>
      <c r="D227" s="80">
        <v>1170</v>
      </c>
      <c r="E227" s="80">
        <v>360</v>
      </c>
      <c r="F227" s="80">
        <v>42.12</v>
      </c>
    </row>
    <row r="228" s="34" customFormat="1" ht="20.1" customHeight="1" spans="1:6">
      <c r="A228" s="93" t="s">
        <v>74</v>
      </c>
      <c r="B228" s="94" t="s">
        <v>75</v>
      </c>
      <c r="C228" s="73" t="s">
        <v>10</v>
      </c>
      <c r="D228" s="74">
        <v>10</v>
      </c>
      <c r="E228" s="74">
        <v>200</v>
      </c>
      <c r="F228" s="74">
        <v>0.2</v>
      </c>
    </row>
    <row r="229" s="34" customFormat="1" ht="20.1" customHeight="1" spans="1:6">
      <c r="A229" s="75"/>
      <c r="B229" s="72" t="s">
        <v>89</v>
      </c>
      <c r="C229" s="73"/>
      <c r="D229" s="74"/>
      <c r="E229" s="74"/>
      <c r="F229" s="74">
        <v>22.38</v>
      </c>
    </row>
    <row r="230" s="34" customFormat="1" ht="20.1" customHeight="1" spans="1:6">
      <c r="A230" s="71" t="s">
        <v>12</v>
      </c>
      <c r="B230" s="76" t="s">
        <v>33</v>
      </c>
      <c r="C230" s="73"/>
      <c r="D230" s="74"/>
      <c r="E230" s="74"/>
      <c r="F230" s="74">
        <v>19.14</v>
      </c>
    </row>
    <row r="231" ht="20.1" customHeight="1" spans="1:6">
      <c r="A231" s="77" t="s">
        <v>14</v>
      </c>
      <c r="B231" s="82" t="s">
        <v>45</v>
      </c>
      <c r="C231" s="79"/>
      <c r="D231" s="80"/>
      <c r="E231" s="80"/>
      <c r="F231" s="80">
        <v>14.97</v>
      </c>
    </row>
    <row r="232" ht="20.1" customHeight="1" spans="1:6">
      <c r="A232" s="84">
        <v>-1</v>
      </c>
      <c r="B232" s="88" t="s">
        <v>48</v>
      </c>
      <c r="C232" s="79" t="s">
        <v>16</v>
      </c>
      <c r="D232" s="80">
        <v>245</v>
      </c>
      <c r="E232" s="80">
        <v>350</v>
      </c>
      <c r="F232" s="80">
        <v>8.58</v>
      </c>
    </row>
    <row r="233" ht="20.1" customHeight="1" spans="1:6">
      <c r="A233" s="84">
        <v>-2</v>
      </c>
      <c r="B233" s="88" t="s">
        <v>49</v>
      </c>
      <c r="C233" s="79" t="s">
        <v>16</v>
      </c>
      <c r="D233" s="80">
        <v>251</v>
      </c>
      <c r="E233" s="80">
        <v>195</v>
      </c>
      <c r="F233" s="80">
        <v>4.89</v>
      </c>
    </row>
    <row r="234" ht="20.1" customHeight="1" spans="1:6">
      <c r="A234" s="84">
        <v>-3</v>
      </c>
      <c r="B234" s="88" t="s">
        <v>51</v>
      </c>
      <c r="C234" s="79" t="s">
        <v>16</v>
      </c>
      <c r="D234" s="80">
        <v>69</v>
      </c>
      <c r="E234" s="80">
        <v>75</v>
      </c>
      <c r="F234" s="80">
        <v>0.52</v>
      </c>
    </row>
    <row r="235" ht="20.1" customHeight="1" spans="1:6">
      <c r="A235" s="84">
        <v>-4</v>
      </c>
      <c r="B235" s="88" t="s">
        <v>52</v>
      </c>
      <c r="C235" s="79" t="s">
        <v>42</v>
      </c>
      <c r="D235" s="80">
        <v>1</v>
      </c>
      <c r="E235" s="80">
        <v>9790.9</v>
      </c>
      <c r="F235" s="80">
        <v>0.98</v>
      </c>
    </row>
    <row r="236" ht="20.1" customHeight="1" spans="1:6">
      <c r="A236" s="77" t="s">
        <v>17</v>
      </c>
      <c r="B236" s="82" t="s">
        <v>90</v>
      </c>
      <c r="C236" s="79" t="s">
        <v>23</v>
      </c>
      <c r="D236" s="80">
        <v>2</v>
      </c>
      <c r="E236" s="80">
        <v>2150</v>
      </c>
      <c r="F236" s="80">
        <v>0.43</v>
      </c>
    </row>
    <row r="237" ht="20.1" customHeight="1" spans="1:6">
      <c r="A237" s="77" t="s">
        <v>19</v>
      </c>
      <c r="B237" s="78" t="s">
        <v>68</v>
      </c>
      <c r="C237" s="79" t="s">
        <v>23</v>
      </c>
      <c r="D237" s="80">
        <v>23</v>
      </c>
      <c r="E237" s="80">
        <v>1200</v>
      </c>
      <c r="F237" s="80">
        <v>2.76</v>
      </c>
    </row>
    <row r="238" s="34" customFormat="1" ht="20.1" customHeight="1" spans="1:6">
      <c r="A238" s="71" t="s">
        <v>32</v>
      </c>
      <c r="B238" s="92" t="s">
        <v>70</v>
      </c>
      <c r="C238" s="73"/>
      <c r="D238" s="74"/>
      <c r="E238" s="74"/>
      <c r="F238" s="74">
        <v>3.24</v>
      </c>
    </row>
    <row r="239" ht="20.1" customHeight="1" spans="1:6">
      <c r="A239" s="84">
        <v>1</v>
      </c>
      <c r="B239" s="90" t="s">
        <v>73</v>
      </c>
      <c r="C239" s="79" t="s">
        <v>36</v>
      </c>
      <c r="D239" s="80">
        <v>90</v>
      </c>
      <c r="E239" s="80">
        <v>360</v>
      </c>
      <c r="F239" s="80">
        <v>3.24</v>
      </c>
    </row>
    <row r="240" s="34" customFormat="1" ht="20.1" customHeight="1" spans="1:6">
      <c r="A240" s="75"/>
      <c r="B240" s="72" t="s">
        <v>91</v>
      </c>
      <c r="C240" s="73"/>
      <c r="D240" s="74"/>
      <c r="E240" s="74"/>
      <c r="F240" s="74">
        <v>42.63</v>
      </c>
    </row>
    <row r="241" s="34" customFormat="1" ht="20.1" customHeight="1" spans="1:6">
      <c r="A241" s="71" t="s">
        <v>12</v>
      </c>
      <c r="B241" s="76" t="s">
        <v>13</v>
      </c>
      <c r="C241" s="73"/>
      <c r="D241" s="74"/>
      <c r="E241" s="74"/>
      <c r="F241" s="74">
        <v>14.53</v>
      </c>
    </row>
    <row r="242" ht="20.1" customHeight="1" spans="1:6">
      <c r="A242" s="77" t="s">
        <v>14</v>
      </c>
      <c r="B242" s="78" t="s">
        <v>15</v>
      </c>
      <c r="C242" s="79" t="s">
        <v>16</v>
      </c>
      <c r="D242" s="80">
        <v>284</v>
      </c>
      <c r="E242" s="80">
        <v>320</v>
      </c>
      <c r="F242" s="80">
        <v>9.09</v>
      </c>
    </row>
    <row r="243" ht="20.1" customHeight="1" spans="1:6">
      <c r="A243" s="77" t="s">
        <v>17</v>
      </c>
      <c r="B243" s="78" t="s">
        <v>22</v>
      </c>
      <c r="C243" s="79" t="s">
        <v>23</v>
      </c>
      <c r="D243" s="80">
        <v>2</v>
      </c>
      <c r="E243" s="80">
        <v>10257.24</v>
      </c>
      <c r="F243" s="80">
        <v>2.05</v>
      </c>
    </row>
    <row r="244" ht="20.1" customHeight="1" spans="1:6">
      <c r="A244" s="77" t="s">
        <v>19</v>
      </c>
      <c r="B244" s="78" t="s">
        <v>25</v>
      </c>
      <c r="C244" s="79" t="s">
        <v>23</v>
      </c>
      <c r="D244" s="80">
        <v>1</v>
      </c>
      <c r="E244" s="80">
        <v>2920.03</v>
      </c>
      <c r="F244" s="80">
        <v>0.29</v>
      </c>
    </row>
    <row r="245" ht="20.1" customHeight="1" spans="1:6">
      <c r="A245" s="77" t="s">
        <v>21</v>
      </c>
      <c r="B245" s="78" t="s">
        <v>27</v>
      </c>
      <c r="C245" s="79" t="s">
        <v>23</v>
      </c>
      <c r="D245" s="80">
        <v>11</v>
      </c>
      <c r="E245" s="80">
        <v>108.14</v>
      </c>
      <c r="F245" s="80">
        <v>0.12</v>
      </c>
    </row>
    <row r="246" ht="20.1" customHeight="1" spans="1:6">
      <c r="A246" s="77" t="s">
        <v>24</v>
      </c>
      <c r="B246" s="78" t="s">
        <v>29</v>
      </c>
      <c r="C246" s="79" t="s">
        <v>23</v>
      </c>
      <c r="D246" s="80">
        <v>9</v>
      </c>
      <c r="E246" s="80">
        <v>2808.78</v>
      </c>
      <c r="F246" s="80">
        <v>2.53</v>
      </c>
    </row>
    <row r="247" ht="20.1" customHeight="1" spans="1:6">
      <c r="A247" s="77" t="s">
        <v>26</v>
      </c>
      <c r="B247" s="78" t="s">
        <v>31</v>
      </c>
      <c r="C247" s="79" t="s">
        <v>23</v>
      </c>
      <c r="D247" s="80">
        <v>48</v>
      </c>
      <c r="E247" s="80">
        <v>93.62</v>
      </c>
      <c r="F247" s="80">
        <v>0.45</v>
      </c>
    </row>
    <row r="248" s="34" customFormat="1" ht="20.1" customHeight="1" spans="1:6">
      <c r="A248" s="71" t="s">
        <v>32</v>
      </c>
      <c r="B248" s="76" t="s">
        <v>33</v>
      </c>
      <c r="C248" s="73"/>
      <c r="D248" s="74"/>
      <c r="E248" s="74"/>
      <c r="F248" s="74">
        <v>28.11</v>
      </c>
    </row>
    <row r="249" ht="20.1" customHeight="1" spans="1:6">
      <c r="A249" s="81">
        <v>1</v>
      </c>
      <c r="B249" s="82" t="s">
        <v>34</v>
      </c>
      <c r="C249" s="83"/>
      <c r="D249" s="80"/>
      <c r="E249" s="80"/>
      <c r="F249" s="80">
        <v>3.32</v>
      </c>
    </row>
    <row r="250" ht="20.1" customHeight="1" spans="1:6">
      <c r="A250" s="84">
        <v>-1</v>
      </c>
      <c r="B250" s="87" t="s">
        <v>92</v>
      </c>
      <c r="C250" s="83" t="s">
        <v>93</v>
      </c>
      <c r="D250" s="80">
        <v>1</v>
      </c>
      <c r="E250" s="80">
        <v>33216</v>
      </c>
      <c r="F250" s="80">
        <v>3.32</v>
      </c>
    </row>
    <row r="251" ht="20.1" customHeight="1" spans="1:6">
      <c r="A251" s="77" t="s">
        <v>17</v>
      </c>
      <c r="B251" s="82" t="s">
        <v>45</v>
      </c>
      <c r="C251" s="79"/>
      <c r="D251" s="80"/>
      <c r="E251" s="80"/>
      <c r="F251" s="80">
        <v>9.65</v>
      </c>
    </row>
    <row r="252" ht="20.1" customHeight="1" spans="1:6">
      <c r="A252" s="84">
        <v>-1</v>
      </c>
      <c r="B252" s="88" t="s">
        <v>49</v>
      </c>
      <c r="C252" s="79" t="s">
        <v>16</v>
      </c>
      <c r="D252" s="80">
        <v>263</v>
      </c>
      <c r="E252" s="80">
        <v>195</v>
      </c>
      <c r="F252" s="80">
        <v>5.13</v>
      </c>
    </row>
    <row r="253" ht="20.1" customHeight="1" spans="1:6">
      <c r="A253" s="84">
        <v>-2</v>
      </c>
      <c r="B253" s="88" t="s">
        <v>50</v>
      </c>
      <c r="C253" s="79" t="s">
        <v>16</v>
      </c>
      <c r="D253" s="80">
        <v>222</v>
      </c>
      <c r="E253" s="80">
        <v>150</v>
      </c>
      <c r="F253" s="80">
        <v>3.33</v>
      </c>
    </row>
    <row r="254" ht="20.1" customHeight="1" spans="1:6">
      <c r="A254" s="84">
        <v>-3</v>
      </c>
      <c r="B254" s="88" t="s">
        <v>51</v>
      </c>
      <c r="C254" s="79" t="s">
        <v>16</v>
      </c>
      <c r="D254" s="80">
        <v>75</v>
      </c>
      <c r="E254" s="80">
        <v>75</v>
      </c>
      <c r="F254" s="80">
        <v>0.56</v>
      </c>
    </row>
    <row r="255" ht="20.1" customHeight="1" spans="1:6">
      <c r="A255" s="84">
        <v>-4</v>
      </c>
      <c r="B255" s="88" t="s">
        <v>52</v>
      </c>
      <c r="C255" s="79" t="s">
        <v>42</v>
      </c>
      <c r="D255" s="80">
        <v>1</v>
      </c>
      <c r="E255" s="80">
        <v>6314.7</v>
      </c>
      <c r="F255" s="80">
        <v>0.63</v>
      </c>
    </row>
    <row r="256" ht="20.1" customHeight="1" spans="1:6">
      <c r="A256" s="77" t="s">
        <v>19</v>
      </c>
      <c r="B256" s="82" t="s">
        <v>90</v>
      </c>
      <c r="C256" s="79" t="s">
        <v>23</v>
      </c>
      <c r="D256" s="80">
        <v>1</v>
      </c>
      <c r="E256" s="80">
        <v>2150</v>
      </c>
      <c r="F256" s="80">
        <v>0.22</v>
      </c>
    </row>
    <row r="257" ht="20.1" customHeight="1" spans="1:6">
      <c r="A257" s="77" t="s">
        <v>21</v>
      </c>
      <c r="B257" s="78" t="s">
        <v>68</v>
      </c>
      <c r="C257" s="79" t="s">
        <v>23</v>
      </c>
      <c r="D257" s="80">
        <v>25</v>
      </c>
      <c r="E257" s="80">
        <v>1200</v>
      </c>
      <c r="F257" s="80">
        <v>3</v>
      </c>
    </row>
    <row r="258" ht="20.1" customHeight="1" spans="1:6">
      <c r="A258" s="47" t="s">
        <v>24</v>
      </c>
      <c r="B258" s="88" t="s">
        <v>66</v>
      </c>
      <c r="C258" s="79"/>
      <c r="D258" s="80">
        <v>168</v>
      </c>
      <c r="E258" s="80">
        <v>420</v>
      </c>
      <c r="F258" s="80">
        <v>7.06</v>
      </c>
    </row>
    <row r="259" ht="20.1" customHeight="1" spans="1:6">
      <c r="A259" s="84">
        <v>6</v>
      </c>
      <c r="B259" s="90" t="s">
        <v>73</v>
      </c>
      <c r="C259" s="79" t="s">
        <v>36</v>
      </c>
      <c r="D259" s="80">
        <v>135</v>
      </c>
      <c r="E259" s="80">
        <v>360</v>
      </c>
      <c r="F259" s="80">
        <v>4.86</v>
      </c>
    </row>
    <row r="260" ht="20.1" customHeight="1" spans="1:6">
      <c r="A260" s="37"/>
      <c r="B260" s="42"/>
      <c r="C260" s="80"/>
      <c r="D260" s="96"/>
      <c r="E260" s="97"/>
      <c r="F260" s="96"/>
    </row>
    <row r="261" ht="20.1" customHeight="1" spans="1:6">
      <c r="A261" s="98" t="s">
        <v>94</v>
      </c>
      <c r="B261" s="99" t="s">
        <v>95</v>
      </c>
      <c r="C261" s="100"/>
      <c r="D261" s="101"/>
      <c r="E261" s="97"/>
      <c r="F261" s="102">
        <v>190.2</v>
      </c>
    </row>
    <row r="262" ht="20.1" customHeight="1" spans="1:6">
      <c r="A262" s="45" t="s">
        <v>96</v>
      </c>
      <c r="B262" s="51" t="s">
        <v>97</v>
      </c>
      <c r="C262" s="103"/>
      <c r="D262" s="104"/>
      <c r="E262" s="97"/>
      <c r="F262" s="105">
        <v>60.01</v>
      </c>
    </row>
    <row r="263" ht="13.5" spans="1:6">
      <c r="A263" s="45" t="s">
        <v>98</v>
      </c>
      <c r="B263" s="51" t="s">
        <v>99</v>
      </c>
      <c r="C263" s="103"/>
      <c r="D263" s="96"/>
      <c r="E263" s="97"/>
      <c r="F263" s="105">
        <v>29.68</v>
      </c>
    </row>
    <row r="264" ht="18" customHeight="1" spans="1:6">
      <c r="A264" s="45" t="s">
        <v>100</v>
      </c>
      <c r="B264" s="51" t="s">
        <v>101</v>
      </c>
      <c r="C264" s="103"/>
      <c r="D264" s="96"/>
      <c r="E264" s="97"/>
      <c r="F264" s="105">
        <v>19.7</v>
      </c>
    </row>
    <row r="265" ht="20.1" customHeight="1" spans="1:6">
      <c r="A265" s="45" t="s">
        <v>102</v>
      </c>
      <c r="B265" s="46" t="s">
        <v>103</v>
      </c>
      <c r="C265" s="103"/>
      <c r="D265" s="104"/>
      <c r="E265" s="97"/>
      <c r="F265" s="105">
        <v>80.81</v>
      </c>
    </row>
    <row r="266" ht="17.1" customHeight="1" spans="1:6">
      <c r="A266" s="45" t="s">
        <v>14</v>
      </c>
      <c r="B266" s="51" t="s">
        <v>104</v>
      </c>
      <c r="C266" s="103"/>
      <c r="D266" s="96"/>
      <c r="E266" s="97"/>
      <c r="F266" s="105">
        <v>23.95</v>
      </c>
    </row>
    <row r="267" ht="18.95" customHeight="1" spans="1:6">
      <c r="A267" s="45" t="s">
        <v>17</v>
      </c>
      <c r="B267" s="51" t="s">
        <v>105</v>
      </c>
      <c r="C267" s="103"/>
      <c r="D267" s="96"/>
      <c r="E267" s="97"/>
      <c r="F267" s="105">
        <v>56.86</v>
      </c>
    </row>
    <row r="268" s="65" customFormat="1" customHeight="1" spans="1:6">
      <c r="A268" s="98"/>
      <c r="B268" s="99"/>
      <c r="C268" s="100"/>
      <c r="D268" s="101"/>
      <c r="E268" s="106"/>
      <c r="F268" s="102"/>
    </row>
    <row r="269" s="34" customFormat="1" customHeight="1" spans="1:6">
      <c r="A269" s="38" t="s">
        <v>106</v>
      </c>
      <c r="B269" s="41" t="s">
        <v>107</v>
      </c>
      <c r="C269" s="73" t="s">
        <v>10</v>
      </c>
      <c r="D269" s="74">
        <v>2501.18</v>
      </c>
      <c r="E269" s="74">
        <f>F269*10000/D269</f>
        <v>12181.2904309166</v>
      </c>
      <c r="F269" s="102">
        <v>3046.76</v>
      </c>
    </row>
  </sheetData>
  <mergeCells count="2">
    <mergeCell ref="A2:F2"/>
    <mergeCell ref="A3:F3"/>
  </mergeCells>
  <pageMargins left="0.707638888888889" right="0.707638888888889" top="0.747916666666667" bottom="0.747916666666667" header="0.313888888888889" footer="0.313888888888889"/>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9" defaultRowHeight="19.9" customHeight="1"/>
  <cols>
    <col min="1" max="1" width="8" style="35" customWidth="1"/>
    <col min="2" max="2" width="8.875" style="35"/>
    <col min="3" max="3" width="24.25" style="35" customWidth="1"/>
    <col min="4" max="4" width="6.75" style="35" customWidth="1"/>
    <col min="5" max="5" width="9.625" style="35" customWidth="1"/>
    <col min="6" max="6" width="11.375" style="35" customWidth="1"/>
    <col min="7" max="8" width="12.875" style="35" customWidth="1"/>
    <col min="9" max="9" width="12.625" style="35" customWidth="1"/>
    <col min="10" max="10" width="17.125" style="35" customWidth="1"/>
    <col min="11" max="11" width="10.25" style="35" customWidth="1"/>
    <col min="12" max="16384" width="8.875" style="35"/>
  </cols>
  <sheetData>
    <row r="1" ht="37.5" customHeight="1" spans="1:8">
      <c r="A1" s="36" t="s">
        <v>108</v>
      </c>
      <c r="B1" s="36"/>
      <c r="C1" s="36"/>
      <c r="D1" s="36"/>
      <c r="E1" s="36"/>
      <c r="F1" s="36"/>
      <c r="G1" s="36"/>
      <c r="H1" s="36"/>
    </row>
    <row r="2" customHeight="1" spans="1:9">
      <c r="A2" s="37" t="s">
        <v>2</v>
      </c>
      <c r="B2" s="37" t="s">
        <v>109</v>
      </c>
      <c r="C2" s="37" t="s">
        <v>110</v>
      </c>
      <c r="D2" s="37" t="s">
        <v>4</v>
      </c>
      <c r="E2" s="37" t="s">
        <v>5</v>
      </c>
      <c r="F2" s="37" t="s">
        <v>6</v>
      </c>
      <c r="G2" s="37" t="s">
        <v>7</v>
      </c>
      <c r="H2" s="37" t="s">
        <v>111</v>
      </c>
      <c r="I2" s="52"/>
    </row>
    <row r="3" customHeight="1" spans="1:11">
      <c r="A3" s="38" t="s">
        <v>8</v>
      </c>
      <c r="B3" s="38" t="s">
        <v>112</v>
      </c>
      <c r="C3" s="37"/>
      <c r="D3" s="37"/>
      <c r="E3" s="39"/>
      <c r="F3" s="39"/>
      <c r="G3" s="40" t="e">
        <f>G4+G6+G29+G33+G40+G43</f>
        <v>#REF!</v>
      </c>
      <c r="H3" s="40"/>
      <c r="J3" s="35">
        <v>1287</v>
      </c>
      <c r="K3" s="53" t="e">
        <f>G3/J3</f>
        <v>#REF!</v>
      </c>
    </row>
    <row r="4" customHeight="1" spans="1:11">
      <c r="A4" s="38" t="s">
        <v>96</v>
      </c>
      <c r="B4" s="38"/>
      <c r="C4" s="41" t="s">
        <v>113</v>
      </c>
      <c r="D4" s="38"/>
      <c r="E4" s="40"/>
      <c r="F4" s="40"/>
      <c r="G4" s="40">
        <f>SUM(G5:G5)</f>
        <v>56.15</v>
      </c>
      <c r="H4" s="40"/>
      <c r="J4" s="54" t="e">
        <f>G64</f>
        <v>#REF!</v>
      </c>
      <c r="K4" s="55" t="e">
        <f>J4/J3</f>
        <v>#REF!</v>
      </c>
    </row>
    <row r="5" customHeight="1" spans="1:8">
      <c r="A5" s="37">
        <v>1</v>
      </c>
      <c r="B5" s="37"/>
      <c r="C5" s="42" t="s">
        <v>114</v>
      </c>
      <c r="D5" s="43" t="s">
        <v>10</v>
      </c>
      <c r="E5" s="39">
        <v>1123</v>
      </c>
      <c r="F5" s="39">
        <v>500</v>
      </c>
      <c r="G5" s="39">
        <f>F5*E5/10000</f>
        <v>56.15</v>
      </c>
      <c r="H5" s="39"/>
    </row>
    <row r="6" s="34" customFormat="1" customHeight="1" spans="1:11">
      <c r="A6" s="38" t="s">
        <v>98</v>
      </c>
      <c r="B6" s="38"/>
      <c r="C6" s="41" t="s">
        <v>115</v>
      </c>
      <c r="D6" s="44"/>
      <c r="E6" s="40"/>
      <c r="F6" s="40"/>
      <c r="G6" s="40" t="e">
        <f>SUM(G7,G8,G9,G10,G22)</f>
        <v>#REF!</v>
      </c>
      <c r="H6" s="40"/>
      <c r="J6" s="56" t="e">
        <f>投资明细表!#REF!-'6#7#'!J4</f>
        <v>#REF!</v>
      </c>
      <c r="K6" s="57" t="e">
        <f>J6/J7</f>
        <v>#REF!</v>
      </c>
    </row>
    <row r="7" customHeight="1" spans="1:10">
      <c r="A7" s="45" t="s">
        <v>14</v>
      </c>
      <c r="B7" s="46"/>
      <c r="C7" s="42" t="s">
        <v>116</v>
      </c>
      <c r="D7" s="45" t="s">
        <v>38</v>
      </c>
      <c r="E7" s="39">
        <v>2</v>
      </c>
      <c r="F7" s="39" t="e">
        <f>投资明细表!#REF!</f>
        <v>#REF!</v>
      </c>
      <c r="G7" s="39" t="e">
        <f>E7*F7/10000</f>
        <v>#REF!</v>
      </c>
      <c r="H7" s="39"/>
      <c r="J7" s="35">
        <f>9215-J3</f>
        <v>7928</v>
      </c>
    </row>
    <row r="8" customHeight="1" spans="1:8">
      <c r="A8" s="45" t="s">
        <v>17</v>
      </c>
      <c r="B8" s="46"/>
      <c r="C8" s="42" t="s">
        <v>117</v>
      </c>
      <c r="D8" s="43" t="s">
        <v>38</v>
      </c>
      <c r="E8" s="39">
        <v>2</v>
      </c>
      <c r="F8" s="39" t="e">
        <f>投资明细表!#REF!</f>
        <v>#REF!</v>
      </c>
      <c r="G8" s="39" t="e">
        <f t="shared" ref="G8:G9" si="0">E8*F8/10000</f>
        <v>#REF!</v>
      </c>
      <c r="H8" s="39"/>
    </row>
    <row r="9" customHeight="1" spans="1:8">
      <c r="A9" s="45" t="s">
        <v>19</v>
      </c>
      <c r="B9" s="46"/>
      <c r="C9" s="42" t="s">
        <v>118</v>
      </c>
      <c r="D9" s="45" t="s">
        <v>42</v>
      </c>
      <c r="E9" s="39">
        <v>1</v>
      </c>
      <c r="F9" s="39" t="e">
        <f>投资明细表!#REF!</f>
        <v>#REF!</v>
      </c>
      <c r="G9" s="39" t="e">
        <f t="shared" si="0"/>
        <v>#REF!</v>
      </c>
      <c r="H9" s="39"/>
    </row>
    <row r="10" customHeight="1" spans="1:8">
      <c r="A10" s="47" t="s">
        <v>21</v>
      </c>
      <c r="B10" s="37"/>
      <c r="C10" s="42" t="s">
        <v>119</v>
      </c>
      <c r="D10" s="48"/>
      <c r="E10" s="39"/>
      <c r="F10" s="39"/>
      <c r="G10" s="39" t="e">
        <f>SUM(G11:G21)</f>
        <v>#REF!</v>
      </c>
      <c r="H10" s="39"/>
    </row>
    <row r="11" customHeight="1" spans="1:8">
      <c r="A11" s="45" t="s">
        <v>120</v>
      </c>
      <c r="B11" s="37"/>
      <c r="C11" s="42" t="s">
        <v>121</v>
      </c>
      <c r="D11" s="49" t="s">
        <v>16</v>
      </c>
      <c r="E11" s="39">
        <v>1734</v>
      </c>
      <c r="F11" s="39">
        <v>990.81</v>
      </c>
      <c r="G11" s="39">
        <f t="shared" ref="G11:G21" si="1">E11*F11/10000</f>
        <v>171.806454</v>
      </c>
      <c r="H11" s="39"/>
    </row>
    <row r="12" customHeight="1" spans="1:8">
      <c r="A12" s="45" t="s">
        <v>122</v>
      </c>
      <c r="B12" s="37"/>
      <c r="C12" s="42" t="s">
        <v>123</v>
      </c>
      <c r="D12" s="49" t="s">
        <v>16</v>
      </c>
      <c r="E12" s="39">
        <v>5674</v>
      </c>
      <c r="F12" s="39">
        <v>504.62</v>
      </c>
      <c r="G12" s="39">
        <f t="shared" si="1"/>
        <v>286.321388</v>
      </c>
      <c r="H12" s="39"/>
    </row>
    <row r="13" customHeight="1" spans="1:8">
      <c r="A13" s="45" t="s">
        <v>124</v>
      </c>
      <c r="B13" s="37"/>
      <c r="C13" s="42" t="s">
        <v>125</v>
      </c>
      <c r="D13" s="49" t="s">
        <v>16</v>
      </c>
      <c r="E13" s="39">
        <v>1761</v>
      </c>
      <c r="F13" s="39">
        <v>347.2</v>
      </c>
      <c r="G13" s="39">
        <f t="shared" si="1"/>
        <v>61.14192</v>
      </c>
      <c r="H13" s="39"/>
    </row>
    <row r="14" customHeight="1" spans="1:8">
      <c r="A14" s="45" t="s">
        <v>126</v>
      </c>
      <c r="B14" s="37"/>
      <c r="C14" s="42" t="s">
        <v>52</v>
      </c>
      <c r="D14" s="45" t="s">
        <v>42</v>
      </c>
      <c r="E14" s="39">
        <v>1</v>
      </c>
      <c r="F14" s="39">
        <f>SUM(G11:G13)*0.05*10000</f>
        <v>259634.881</v>
      </c>
      <c r="G14" s="39">
        <f t="shared" si="1"/>
        <v>25.9634881</v>
      </c>
      <c r="H14" s="39"/>
    </row>
    <row r="15" customHeight="1" spans="1:8">
      <c r="A15" s="45" t="s">
        <v>127</v>
      </c>
      <c r="B15" s="37"/>
      <c r="C15" s="42" t="s">
        <v>128</v>
      </c>
      <c r="D15" s="49" t="s">
        <v>38</v>
      </c>
      <c r="E15" s="39">
        <v>149</v>
      </c>
      <c r="F15" s="39" t="e">
        <f>投资明细表!#REF!</f>
        <v>#REF!</v>
      </c>
      <c r="G15" s="39" t="e">
        <f t="shared" si="1"/>
        <v>#REF!</v>
      </c>
      <c r="H15" s="39"/>
    </row>
    <row r="16" customHeight="1" spans="1:8">
      <c r="A16" s="45" t="s">
        <v>129</v>
      </c>
      <c r="B16" s="37"/>
      <c r="C16" s="42" t="s">
        <v>130</v>
      </c>
      <c r="D16" s="49" t="s">
        <v>38</v>
      </c>
      <c r="E16" s="39">
        <v>107</v>
      </c>
      <c r="F16" s="39" t="e">
        <f>投资明细表!#REF!</f>
        <v>#REF!</v>
      </c>
      <c r="G16" s="39" t="e">
        <f t="shared" si="1"/>
        <v>#REF!</v>
      </c>
      <c r="H16" s="39"/>
    </row>
    <row r="17" customHeight="1" spans="1:8">
      <c r="A17" s="45" t="s">
        <v>131</v>
      </c>
      <c r="B17" s="37"/>
      <c r="C17" s="42" t="s">
        <v>132</v>
      </c>
      <c r="D17" s="49" t="s">
        <v>38</v>
      </c>
      <c r="E17" s="39">
        <v>2</v>
      </c>
      <c r="F17" s="39" t="e">
        <f>投资明细表!#REF!</f>
        <v>#REF!</v>
      </c>
      <c r="G17" s="39" t="e">
        <f t="shared" si="1"/>
        <v>#REF!</v>
      </c>
      <c r="H17" s="39"/>
    </row>
    <row r="18" customHeight="1" spans="1:8">
      <c r="A18" s="45" t="s">
        <v>133</v>
      </c>
      <c r="B18" s="37"/>
      <c r="C18" s="42" t="s">
        <v>134</v>
      </c>
      <c r="D18" s="49" t="s">
        <v>38</v>
      </c>
      <c r="E18" s="39">
        <v>10</v>
      </c>
      <c r="F18" s="39" t="e">
        <f>投资明细表!#REF!</f>
        <v>#REF!</v>
      </c>
      <c r="G18" s="39" t="e">
        <f t="shared" si="1"/>
        <v>#REF!</v>
      </c>
      <c r="H18" s="39"/>
    </row>
    <row r="19" customHeight="1" spans="1:8">
      <c r="A19" s="45" t="s">
        <v>135</v>
      </c>
      <c r="B19" s="37"/>
      <c r="C19" s="42" t="s">
        <v>136</v>
      </c>
      <c r="D19" s="49" t="s">
        <v>38</v>
      </c>
      <c r="E19" s="39">
        <v>6</v>
      </c>
      <c r="F19" s="39" t="e">
        <f>投资明细表!#REF!</f>
        <v>#REF!</v>
      </c>
      <c r="G19" s="39" t="e">
        <f t="shared" si="1"/>
        <v>#REF!</v>
      </c>
      <c r="H19" s="39"/>
    </row>
    <row r="20" customHeight="1" spans="1:8">
      <c r="A20" s="45" t="s">
        <v>137</v>
      </c>
      <c r="B20" s="37"/>
      <c r="C20" s="42" t="s">
        <v>138</v>
      </c>
      <c r="D20" s="49" t="s">
        <v>38</v>
      </c>
      <c r="E20" s="39">
        <v>16</v>
      </c>
      <c r="F20" s="39" t="e">
        <f>投资明细表!#REF!</f>
        <v>#REF!</v>
      </c>
      <c r="G20" s="39" t="e">
        <f t="shared" si="1"/>
        <v>#REF!</v>
      </c>
      <c r="H20" s="39"/>
    </row>
    <row r="21" customHeight="1" spans="1:8">
      <c r="A21" s="45" t="s">
        <v>139</v>
      </c>
      <c r="B21" s="37"/>
      <c r="C21" s="42" t="s">
        <v>140</v>
      </c>
      <c r="D21" s="49" t="s">
        <v>16</v>
      </c>
      <c r="E21" s="39">
        <v>8550</v>
      </c>
      <c r="F21" s="39" t="e">
        <f>投资明细表!#REF!</f>
        <v>#REF!</v>
      </c>
      <c r="G21" s="39" t="e">
        <f t="shared" si="1"/>
        <v>#REF!</v>
      </c>
      <c r="H21" s="39"/>
    </row>
    <row r="22" customHeight="1" spans="1:8">
      <c r="A22" s="47" t="s">
        <v>24</v>
      </c>
      <c r="B22" s="37"/>
      <c r="C22" s="42" t="s">
        <v>141</v>
      </c>
      <c r="D22" s="48"/>
      <c r="E22" s="39"/>
      <c r="F22" s="39"/>
      <c r="G22" s="39" t="e">
        <f>SUM(G23:G28)</f>
        <v>#REF!</v>
      </c>
      <c r="H22" s="39"/>
    </row>
    <row r="23" customHeight="1" spans="1:8">
      <c r="A23" s="45" t="s">
        <v>120</v>
      </c>
      <c r="B23" s="37"/>
      <c r="C23" s="42" t="s">
        <v>142</v>
      </c>
      <c r="D23" s="49" t="s">
        <v>16</v>
      </c>
      <c r="E23" s="39">
        <v>7338</v>
      </c>
      <c r="F23" s="39" t="e">
        <f>投资明细表!#REF!</f>
        <v>#REF!</v>
      </c>
      <c r="G23" s="39" t="e">
        <f>E23*F23/10000</f>
        <v>#REF!</v>
      </c>
      <c r="H23" s="39"/>
    </row>
    <row r="24" customHeight="1" spans="1:8">
      <c r="A24" s="45" t="s">
        <v>122</v>
      </c>
      <c r="B24" s="37"/>
      <c r="C24" s="42" t="s">
        <v>15</v>
      </c>
      <c r="D24" s="49" t="s">
        <v>16</v>
      </c>
      <c r="E24" s="39">
        <v>2030</v>
      </c>
      <c r="F24" s="39" t="e">
        <f>投资明细表!#REF!</f>
        <v>#REF!</v>
      </c>
      <c r="G24" s="39" t="e">
        <f t="shared" ref="G24:G32" si="2">E24*F24/10000</f>
        <v>#REF!</v>
      </c>
      <c r="H24" s="39"/>
    </row>
    <row r="25" customHeight="1" spans="1:8">
      <c r="A25" s="45" t="s">
        <v>124</v>
      </c>
      <c r="B25" s="37"/>
      <c r="C25" s="42" t="s">
        <v>143</v>
      </c>
      <c r="D25" s="49" t="s">
        <v>38</v>
      </c>
      <c r="E25" s="39">
        <v>2</v>
      </c>
      <c r="F25" s="39" t="e">
        <f>投资明细表!#REF!</f>
        <v>#REF!</v>
      </c>
      <c r="G25" s="39" t="e">
        <f t="shared" si="2"/>
        <v>#REF!</v>
      </c>
      <c r="H25" s="39"/>
    </row>
    <row r="26" customHeight="1" spans="1:8">
      <c r="A26" s="45" t="s">
        <v>126</v>
      </c>
      <c r="B26" s="37"/>
      <c r="C26" s="42" t="s">
        <v>144</v>
      </c>
      <c r="D26" s="48" t="s">
        <v>38</v>
      </c>
      <c r="E26" s="39">
        <v>6</v>
      </c>
      <c r="F26" s="39" t="e">
        <f>投资明细表!#REF!</f>
        <v>#REF!</v>
      </c>
      <c r="G26" s="39" t="e">
        <f t="shared" si="2"/>
        <v>#REF!</v>
      </c>
      <c r="H26" s="39"/>
    </row>
    <row r="27" customHeight="1" spans="1:8">
      <c r="A27" s="45" t="s">
        <v>127</v>
      </c>
      <c r="B27" s="37"/>
      <c r="C27" s="42" t="s">
        <v>145</v>
      </c>
      <c r="D27" s="48" t="s">
        <v>38</v>
      </c>
      <c r="E27" s="39">
        <v>294</v>
      </c>
      <c r="F27" s="39" t="e">
        <f>投资明细表!#REF!</f>
        <v>#REF!</v>
      </c>
      <c r="G27" s="39" t="e">
        <f t="shared" si="2"/>
        <v>#REF!</v>
      </c>
      <c r="H27" s="39"/>
    </row>
    <row r="28" customHeight="1" spans="1:8">
      <c r="A28" s="45" t="s">
        <v>129</v>
      </c>
      <c r="B28" s="37"/>
      <c r="C28" s="42" t="s">
        <v>146</v>
      </c>
      <c r="D28" s="48" t="s">
        <v>38</v>
      </c>
      <c r="E28" s="39">
        <v>15</v>
      </c>
      <c r="F28" s="39" t="e">
        <f>投资明细表!#REF!</f>
        <v>#REF!</v>
      </c>
      <c r="G28" s="39" t="e">
        <f t="shared" si="2"/>
        <v>#REF!</v>
      </c>
      <c r="H28" s="39"/>
    </row>
    <row r="29" s="34" customFormat="1" customHeight="1" spans="1:8">
      <c r="A29" s="38" t="s">
        <v>100</v>
      </c>
      <c r="B29" s="38"/>
      <c r="C29" s="41" t="s">
        <v>147</v>
      </c>
      <c r="D29" s="38"/>
      <c r="E29" s="40"/>
      <c r="F29" s="40"/>
      <c r="G29" s="40" t="e">
        <f>SUM(G30:G32)</f>
        <v>#REF!</v>
      </c>
      <c r="H29" s="40"/>
    </row>
    <row r="30" customHeight="1" spans="1:8">
      <c r="A30" s="47" t="s">
        <v>14</v>
      </c>
      <c r="B30" s="37"/>
      <c r="C30" s="42" t="s">
        <v>148</v>
      </c>
      <c r="D30" s="48" t="s">
        <v>149</v>
      </c>
      <c r="E30" s="39">
        <f>(2801*3+8474*2.5)*0.3</f>
        <v>8876.4</v>
      </c>
      <c r="F30" s="39">
        <f>121.79/2</f>
        <v>60.895</v>
      </c>
      <c r="G30" s="39">
        <f t="shared" si="2"/>
        <v>54.0528378</v>
      </c>
      <c r="H30" s="39"/>
    </row>
    <row r="31" customHeight="1" spans="1:8">
      <c r="A31" s="47" t="s">
        <v>17</v>
      </c>
      <c r="B31" s="37"/>
      <c r="C31" s="42" t="s">
        <v>150</v>
      </c>
      <c r="D31" s="37" t="s">
        <v>38</v>
      </c>
      <c r="E31" s="39">
        <v>1</v>
      </c>
      <c r="F31" s="39">
        <f>1000*18*5.6</f>
        <v>100800</v>
      </c>
      <c r="G31" s="39">
        <f t="shared" si="2"/>
        <v>10.08</v>
      </c>
      <c r="H31" s="39"/>
    </row>
    <row r="32" customHeight="1" spans="1:8">
      <c r="A32" s="47" t="s">
        <v>19</v>
      </c>
      <c r="B32" s="37"/>
      <c r="C32" s="42" t="s">
        <v>151</v>
      </c>
      <c r="D32" s="37" t="s">
        <v>38</v>
      </c>
      <c r="E32" s="39">
        <v>2</v>
      </c>
      <c r="F32" s="39" t="e">
        <f>(投资明细表!#REF!+投资明细表!#REF!)/2</f>
        <v>#REF!</v>
      </c>
      <c r="G32" s="39" t="e">
        <f t="shared" si="2"/>
        <v>#REF!</v>
      </c>
      <c r="H32" s="39"/>
    </row>
    <row r="33" s="34" customFormat="1" customHeight="1" spans="1:8">
      <c r="A33" s="38" t="s">
        <v>102</v>
      </c>
      <c r="B33" s="38"/>
      <c r="C33" s="41" t="s">
        <v>152</v>
      </c>
      <c r="D33" s="38"/>
      <c r="E33" s="40"/>
      <c r="F33" s="40"/>
      <c r="G33" s="40" t="e">
        <f>SUM(G34:G36)</f>
        <v>#REF!</v>
      </c>
      <c r="H33" s="40"/>
    </row>
    <row r="34" customHeight="1" spans="1:8">
      <c r="A34" s="47" t="s">
        <v>14</v>
      </c>
      <c r="B34" s="37"/>
      <c r="C34" s="42" t="s">
        <v>153</v>
      </c>
      <c r="D34" s="37" t="s">
        <v>10</v>
      </c>
      <c r="E34" s="39">
        <v>22</v>
      </c>
      <c r="F34" s="39">
        <v>18000</v>
      </c>
      <c r="G34" s="39">
        <f>E34*F34/10000</f>
        <v>39.6</v>
      </c>
      <c r="H34" s="39"/>
    </row>
    <row r="35" customHeight="1" spans="1:8">
      <c r="A35" s="47" t="s">
        <v>17</v>
      </c>
      <c r="B35" s="37"/>
      <c r="C35" s="42" t="s">
        <v>154</v>
      </c>
      <c r="D35" s="37" t="s">
        <v>16</v>
      </c>
      <c r="E35" s="39">
        <v>300</v>
      </c>
      <c r="F35" s="39" t="e">
        <f>投资明细表!#REF!</f>
        <v>#REF!</v>
      </c>
      <c r="G35" s="39" t="e">
        <f>E35*F35/10000</f>
        <v>#REF!</v>
      </c>
      <c r="H35" s="39"/>
    </row>
    <row r="36" customHeight="1" spans="1:8">
      <c r="A36" s="47" t="s">
        <v>19</v>
      </c>
      <c r="B36" s="42"/>
      <c r="C36" s="42" t="s">
        <v>155</v>
      </c>
      <c r="D36" s="37"/>
      <c r="E36" s="39"/>
      <c r="F36" s="39"/>
      <c r="G36" s="39" t="e">
        <f>SUM(G37:G39)</f>
        <v>#REF!</v>
      </c>
      <c r="H36" s="39"/>
    </row>
    <row r="37" customHeight="1" spans="1:8">
      <c r="A37" s="45" t="s">
        <v>120</v>
      </c>
      <c r="B37" s="37"/>
      <c r="C37" s="42" t="s">
        <v>156</v>
      </c>
      <c r="D37" s="48" t="s">
        <v>149</v>
      </c>
      <c r="E37" s="39" t="e">
        <f>投资明细表!#REF!</f>
        <v>#REF!</v>
      </c>
      <c r="F37" s="39" t="e">
        <f>投资明细表!#REF!</f>
        <v>#REF!</v>
      </c>
      <c r="G37" s="39" t="e">
        <f>E37*F37/10000</f>
        <v>#REF!</v>
      </c>
      <c r="H37" s="39"/>
    </row>
    <row r="38" customHeight="1" spans="1:8">
      <c r="A38" s="45" t="s">
        <v>122</v>
      </c>
      <c r="B38" s="37"/>
      <c r="C38" s="42" t="s">
        <v>157</v>
      </c>
      <c r="D38" s="48" t="s">
        <v>42</v>
      </c>
      <c r="E38" s="39" t="e">
        <f>投资明细表!#REF!</f>
        <v>#REF!</v>
      </c>
      <c r="F38" s="39" t="e">
        <f>投资明细表!#REF!</f>
        <v>#REF!</v>
      </c>
      <c r="G38" s="39" t="e">
        <f>E38*F38/10000</f>
        <v>#REF!</v>
      </c>
      <c r="H38" s="39"/>
    </row>
    <row r="39" customHeight="1" spans="1:8">
      <c r="A39" s="45" t="s">
        <v>124</v>
      </c>
      <c r="B39" s="37"/>
      <c r="C39" s="42" t="s">
        <v>158</v>
      </c>
      <c r="D39" s="48" t="s">
        <v>42</v>
      </c>
      <c r="E39" s="39" t="e">
        <f>投资明细表!#REF!</f>
        <v>#REF!</v>
      </c>
      <c r="F39" s="39" t="e">
        <f>投资明细表!#REF!</f>
        <v>#REF!</v>
      </c>
      <c r="G39" s="39" t="e">
        <f>E39*F39/10000</f>
        <v>#REF!</v>
      </c>
      <c r="H39" s="39"/>
    </row>
    <row r="40" s="34" customFormat="1" customHeight="1" spans="1:17">
      <c r="A40" s="38" t="s">
        <v>159</v>
      </c>
      <c r="B40" s="38"/>
      <c r="C40" s="41" t="s">
        <v>160</v>
      </c>
      <c r="D40" s="38"/>
      <c r="E40" s="40"/>
      <c r="F40" s="40"/>
      <c r="G40" s="40" t="e">
        <f>SUM(G41:G42)</f>
        <v>#REF!</v>
      </c>
      <c r="H40" s="40"/>
      <c r="J40" s="58"/>
      <c r="K40" s="58"/>
      <c r="L40" s="58"/>
      <c r="M40" s="58"/>
      <c r="N40" s="58"/>
      <c r="O40" s="58"/>
      <c r="P40" s="59"/>
      <c r="Q40" s="59"/>
    </row>
    <row r="41" customHeight="1" spans="1:17">
      <c r="A41" s="47" t="s">
        <v>14</v>
      </c>
      <c r="B41" s="37"/>
      <c r="C41" s="42" t="s">
        <v>161</v>
      </c>
      <c r="D41" s="37" t="s">
        <v>16</v>
      </c>
      <c r="E41" s="39" t="e">
        <f>投资明细表!#REF!</f>
        <v>#REF!</v>
      </c>
      <c r="F41" s="39">
        <v>65.15</v>
      </c>
      <c r="G41" s="39" t="e">
        <f>E41*F41/10000</f>
        <v>#REF!</v>
      </c>
      <c r="H41" s="39"/>
      <c r="J41" s="60"/>
      <c r="K41" s="60"/>
      <c r="L41" s="60"/>
      <c r="M41" s="60"/>
      <c r="N41" s="60"/>
      <c r="O41" s="60"/>
      <c r="P41" s="61"/>
      <c r="Q41" s="61"/>
    </row>
    <row r="42" customHeight="1" spans="1:17">
      <c r="A42" s="47" t="s">
        <v>17</v>
      </c>
      <c r="B42" s="37"/>
      <c r="C42" s="42" t="s">
        <v>162</v>
      </c>
      <c r="D42" s="37" t="s">
        <v>163</v>
      </c>
      <c r="E42" s="39">
        <v>2</v>
      </c>
      <c r="F42" s="39" t="e">
        <f>投资明细表!#REF!</f>
        <v>#REF!</v>
      </c>
      <c r="G42" s="39" t="e">
        <f>E42*F42/10000</f>
        <v>#REF!</v>
      </c>
      <c r="H42" s="39"/>
      <c r="J42" s="60"/>
      <c r="K42" s="60"/>
      <c r="L42" s="60"/>
      <c r="M42" s="60"/>
      <c r="N42" s="60"/>
      <c r="O42" s="60"/>
      <c r="P42" s="61"/>
      <c r="Q42" s="61"/>
    </row>
    <row r="43" s="34" customFormat="1" hidden="1" customHeight="1" spans="1:17">
      <c r="A43" s="38" t="s">
        <v>164</v>
      </c>
      <c r="B43" s="38"/>
      <c r="C43" s="41" t="s">
        <v>165</v>
      </c>
      <c r="D43" s="38"/>
      <c r="E43" s="40"/>
      <c r="F43" s="40"/>
      <c r="G43" s="40">
        <f>SUM(G44:G45)</f>
        <v>0</v>
      </c>
      <c r="H43" s="40"/>
      <c r="J43" s="58"/>
      <c r="K43" s="58"/>
      <c r="L43" s="58"/>
      <c r="M43" s="58"/>
      <c r="N43" s="58"/>
      <c r="O43" s="58"/>
      <c r="P43" s="59"/>
      <c r="Q43" s="59"/>
    </row>
    <row r="44" hidden="1" customHeight="1" spans="1:17">
      <c r="A44" s="47" t="s">
        <v>14</v>
      </c>
      <c r="B44" s="37"/>
      <c r="C44" s="42" t="s">
        <v>166</v>
      </c>
      <c r="D44" s="48" t="s">
        <v>149</v>
      </c>
      <c r="E44" s="39"/>
      <c r="F44" s="39"/>
      <c r="G44" s="39">
        <f>E44*F44/10000</f>
        <v>0</v>
      </c>
      <c r="H44" s="39"/>
      <c r="J44" s="60"/>
      <c r="K44" s="60"/>
      <c r="L44" s="60"/>
      <c r="M44" s="60"/>
      <c r="N44" s="60"/>
      <c r="O44" s="60"/>
      <c r="P44" s="61"/>
      <c r="Q44" s="61"/>
    </row>
    <row r="45" hidden="1" customHeight="1" spans="1:17">
      <c r="A45" s="47" t="s">
        <v>17</v>
      </c>
      <c r="B45" s="37"/>
      <c r="C45" s="42" t="s">
        <v>167</v>
      </c>
      <c r="D45" s="48" t="s">
        <v>149</v>
      </c>
      <c r="E45" s="39"/>
      <c r="F45" s="39"/>
      <c r="G45" s="39">
        <f>E45*F45/10000</f>
        <v>0</v>
      </c>
      <c r="H45" s="39"/>
      <c r="J45" s="60"/>
      <c r="K45" s="60"/>
      <c r="L45" s="60"/>
      <c r="M45" s="60"/>
      <c r="N45" s="60"/>
      <c r="O45" s="60"/>
      <c r="P45" s="61"/>
      <c r="Q45" s="61"/>
    </row>
    <row r="46" hidden="1" customHeight="1" spans="1:17">
      <c r="A46" s="47" t="s">
        <v>19</v>
      </c>
      <c r="B46" s="37"/>
      <c r="C46" s="42" t="s">
        <v>168</v>
      </c>
      <c r="D46" s="43" t="s">
        <v>42</v>
      </c>
      <c r="E46" s="39"/>
      <c r="F46" s="39"/>
      <c r="G46" s="39">
        <f>E46*F46/10000</f>
        <v>0</v>
      </c>
      <c r="H46" s="39"/>
      <c r="J46" s="60"/>
      <c r="K46" s="60"/>
      <c r="L46" s="60"/>
      <c r="M46" s="60"/>
      <c r="N46" s="60"/>
      <c r="O46" s="60"/>
      <c r="P46" s="61"/>
      <c r="Q46" s="61"/>
    </row>
    <row r="47" customHeight="1" spans="1:9">
      <c r="A47" s="38" t="s">
        <v>94</v>
      </c>
      <c r="B47" s="38" t="s">
        <v>169</v>
      </c>
      <c r="C47" s="41"/>
      <c r="D47" s="38"/>
      <c r="E47" s="40"/>
      <c r="F47" s="40"/>
      <c r="G47" s="40">
        <f>SUM(G48:G48)</f>
        <v>0</v>
      </c>
      <c r="H47" s="40"/>
      <c r="I47" s="62" t="e">
        <f>G47+G3</f>
        <v>#REF!</v>
      </c>
    </row>
    <row r="48" customHeight="1" spans="1:10">
      <c r="A48" s="37"/>
      <c r="B48" s="37"/>
      <c r="C48" s="42"/>
      <c r="D48" s="37"/>
      <c r="E48" s="39"/>
      <c r="F48" s="39"/>
      <c r="G48" s="39"/>
      <c r="H48" s="39"/>
      <c r="J48" s="35" t="s">
        <v>170</v>
      </c>
    </row>
    <row r="49" customHeight="1" spans="1:11">
      <c r="A49" s="38" t="s">
        <v>171</v>
      </c>
      <c r="B49" s="38" t="s">
        <v>172</v>
      </c>
      <c r="C49" s="41"/>
      <c r="D49" s="38"/>
      <c r="E49" s="40"/>
      <c r="F49" s="40"/>
      <c r="G49" s="40" t="e">
        <f>G3*0.064</f>
        <v>#REF!</v>
      </c>
      <c r="H49" s="40"/>
      <c r="I49" s="35" t="e">
        <f>2000*0.08+0.03*(G3+G47-2000)</f>
        <v>#REF!</v>
      </c>
      <c r="J49" s="63" t="e">
        <f>G49-I49</f>
        <v>#REF!</v>
      </c>
      <c r="K49" s="35" t="e">
        <f>J49/G49</f>
        <v>#REF!</v>
      </c>
    </row>
    <row r="50" hidden="1" customHeight="1" spans="1:9">
      <c r="A50" s="49" t="s">
        <v>173</v>
      </c>
      <c r="B50" s="50"/>
      <c r="C50" s="50" t="s">
        <v>174</v>
      </c>
      <c r="D50" s="38"/>
      <c r="E50" s="40"/>
      <c r="F50" s="40"/>
      <c r="G50" s="39"/>
      <c r="H50" s="39"/>
      <c r="I50" s="53" t="e">
        <f>#REF!</f>
        <v>#REF!</v>
      </c>
    </row>
    <row r="51" hidden="1" customHeight="1" spans="1:8">
      <c r="A51" s="49" t="s">
        <v>175</v>
      </c>
      <c r="B51" s="51"/>
      <c r="C51" s="51" t="s">
        <v>176</v>
      </c>
      <c r="D51" s="38"/>
      <c r="E51" s="40"/>
      <c r="F51" s="40"/>
      <c r="G51" s="39"/>
      <c r="H51" s="39"/>
    </row>
    <row r="52" hidden="1" customHeight="1" spans="1:9">
      <c r="A52" s="49" t="s">
        <v>14</v>
      </c>
      <c r="B52" s="51"/>
      <c r="C52" s="51" t="s">
        <v>176</v>
      </c>
      <c r="D52" s="38"/>
      <c r="E52" s="40"/>
      <c r="F52" s="40"/>
      <c r="G52" s="39"/>
      <c r="H52" s="39"/>
      <c r="I52" s="35" t="e">
        <f>造价服务及招标代理!P12+造价服务及招标代理!P14+造价服务及招标代理!P16+造价服务及招标代理!P18</f>
        <v>#REF!</v>
      </c>
    </row>
    <row r="53" hidden="1" customHeight="1" spans="1:8">
      <c r="A53" s="49" t="s">
        <v>17</v>
      </c>
      <c r="B53" s="51"/>
      <c r="C53" s="51" t="s">
        <v>177</v>
      </c>
      <c r="D53" s="38"/>
      <c r="E53" s="40"/>
      <c r="F53" s="40"/>
      <c r="G53" s="39"/>
      <c r="H53" s="39"/>
    </row>
    <row r="54" hidden="1" customHeight="1" spans="1:8">
      <c r="A54" s="49" t="s">
        <v>178</v>
      </c>
      <c r="B54" s="51"/>
      <c r="C54" s="51" t="s">
        <v>179</v>
      </c>
      <c r="D54" s="38"/>
      <c r="E54" s="40"/>
      <c r="F54" s="40"/>
      <c r="G54" s="39"/>
      <c r="H54" s="39"/>
    </row>
    <row r="55" hidden="1" customHeight="1" spans="1:13">
      <c r="A55" s="49" t="s">
        <v>14</v>
      </c>
      <c r="B55" s="51"/>
      <c r="C55" s="51" t="s">
        <v>180</v>
      </c>
      <c r="D55" s="38"/>
      <c r="E55" s="40"/>
      <c r="F55" s="40"/>
      <c r="G55" s="39"/>
      <c r="H55" s="39"/>
      <c r="M55" s="62"/>
    </row>
    <row r="56" hidden="1" customHeight="1" spans="1:9">
      <c r="A56" s="49" t="s">
        <v>17</v>
      </c>
      <c r="B56" s="51"/>
      <c r="C56" s="51" t="s">
        <v>181</v>
      </c>
      <c r="D56" s="38"/>
      <c r="E56" s="40"/>
      <c r="F56" s="40"/>
      <c r="G56" s="39"/>
      <c r="H56" s="39"/>
      <c r="I56" s="53" t="e">
        <f>#REF!</f>
        <v>#REF!</v>
      </c>
    </row>
    <row r="57" hidden="1" customHeight="1" spans="1:8">
      <c r="A57" s="49" t="s">
        <v>182</v>
      </c>
      <c r="B57" s="51"/>
      <c r="C57" s="51" t="s">
        <v>103</v>
      </c>
      <c r="D57" s="38"/>
      <c r="E57" s="40"/>
      <c r="F57" s="40"/>
      <c r="G57" s="39"/>
      <c r="H57" s="39"/>
    </row>
    <row r="58" hidden="1" customHeight="1" spans="1:9">
      <c r="A58" s="49">
        <v>1</v>
      </c>
      <c r="B58" s="51"/>
      <c r="C58" s="51" t="s">
        <v>104</v>
      </c>
      <c r="D58" s="38"/>
      <c r="E58" s="40"/>
      <c r="F58" s="40"/>
      <c r="G58" s="39"/>
      <c r="H58" s="39"/>
      <c r="I58" s="53" t="e">
        <f>#REF!</f>
        <v>#REF!</v>
      </c>
    </row>
    <row r="59" hidden="1" customHeight="1" spans="1:8">
      <c r="A59" s="49">
        <v>2</v>
      </c>
      <c r="B59" s="51"/>
      <c r="C59" s="51" t="s">
        <v>183</v>
      </c>
      <c r="D59" s="38"/>
      <c r="E59" s="40"/>
      <c r="F59" s="40"/>
      <c r="G59" s="39"/>
      <c r="H59" s="39"/>
    </row>
    <row r="60" hidden="1" customHeight="1" spans="1:8">
      <c r="A60" s="49" t="s">
        <v>184</v>
      </c>
      <c r="B60" s="51"/>
      <c r="C60" s="51" t="s">
        <v>185</v>
      </c>
      <c r="D60" s="38"/>
      <c r="E60" s="40"/>
      <c r="F60" s="40"/>
      <c r="G60" s="39"/>
      <c r="H60" s="39"/>
    </row>
    <row r="61" hidden="1" customHeight="1" spans="1:8">
      <c r="A61" s="49" t="s">
        <v>186</v>
      </c>
      <c r="B61" s="51"/>
      <c r="C61" s="51" t="s">
        <v>187</v>
      </c>
      <c r="D61" s="38"/>
      <c r="E61" s="40"/>
      <c r="F61" s="40"/>
      <c r="G61" s="39"/>
      <c r="H61" s="39"/>
    </row>
    <row r="62" hidden="1" customHeight="1" spans="1:8">
      <c r="A62" s="49" t="s">
        <v>188</v>
      </c>
      <c r="B62" s="51"/>
      <c r="C62" s="51" t="s">
        <v>189</v>
      </c>
      <c r="D62" s="38"/>
      <c r="E62" s="40"/>
      <c r="F62" s="40"/>
      <c r="G62" s="39"/>
      <c r="H62" s="39"/>
    </row>
    <row r="63" customHeight="1" spans="1:8">
      <c r="A63" s="49"/>
      <c r="B63" s="51"/>
      <c r="C63" s="51"/>
      <c r="D63" s="38"/>
      <c r="E63" s="40"/>
      <c r="F63" s="40"/>
      <c r="G63" s="39"/>
      <c r="H63" s="39"/>
    </row>
    <row r="64" s="34" customFormat="1" customHeight="1" spans="1:9">
      <c r="A64" s="38" t="s">
        <v>106</v>
      </c>
      <c r="B64" s="38" t="s">
        <v>190</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5" style="30" customWidth="1"/>
    <col min="2" max="2" width="30" style="30" customWidth="1"/>
    <col min="3" max="256" width="9" style="30"/>
    <col min="257" max="257" width="29.25" style="30" customWidth="1"/>
    <col min="258" max="258" width="30" style="30" customWidth="1"/>
    <col min="259" max="512" width="9" style="30"/>
    <col min="513" max="513" width="29.25" style="30" customWidth="1"/>
    <col min="514" max="514" width="30" style="30" customWidth="1"/>
    <col min="515" max="768" width="9" style="30"/>
    <col min="769" max="769" width="29.25" style="30" customWidth="1"/>
    <col min="770" max="770" width="30" style="30" customWidth="1"/>
    <col min="771" max="1024" width="9" style="30"/>
    <col min="1025" max="1025" width="29.25" style="30" customWidth="1"/>
    <col min="1026" max="1026" width="30" style="30" customWidth="1"/>
    <col min="1027" max="1280" width="9" style="30"/>
    <col min="1281" max="1281" width="29.25" style="30" customWidth="1"/>
    <col min="1282" max="1282" width="30" style="30" customWidth="1"/>
    <col min="1283" max="1536" width="9" style="30"/>
    <col min="1537" max="1537" width="29.25" style="30" customWidth="1"/>
    <col min="1538" max="1538" width="30" style="30" customWidth="1"/>
    <col min="1539" max="1792" width="9" style="30"/>
    <col min="1793" max="1793" width="29.25" style="30" customWidth="1"/>
    <col min="1794" max="1794" width="30" style="30" customWidth="1"/>
    <col min="1795" max="2048" width="9" style="30"/>
    <col min="2049" max="2049" width="29.25" style="30" customWidth="1"/>
    <col min="2050" max="2050" width="30" style="30" customWidth="1"/>
    <col min="2051" max="2304" width="9" style="30"/>
    <col min="2305" max="2305" width="29.25" style="30" customWidth="1"/>
    <col min="2306" max="2306" width="30" style="30" customWidth="1"/>
    <col min="2307" max="2560" width="9" style="30"/>
    <col min="2561" max="2561" width="29.25" style="30" customWidth="1"/>
    <col min="2562" max="2562" width="30" style="30" customWidth="1"/>
    <col min="2563" max="2816" width="9" style="30"/>
    <col min="2817" max="2817" width="29.25" style="30" customWidth="1"/>
    <col min="2818" max="2818" width="30" style="30" customWidth="1"/>
    <col min="2819" max="3072" width="9" style="30"/>
    <col min="3073" max="3073" width="29.25" style="30" customWidth="1"/>
    <col min="3074" max="3074" width="30" style="30" customWidth="1"/>
    <col min="3075" max="3328" width="9" style="30"/>
    <col min="3329" max="3329" width="29.25" style="30" customWidth="1"/>
    <col min="3330" max="3330" width="30" style="30" customWidth="1"/>
    <col min="3331" max="3584" width="9" style="30"/>
    <col min="3585" max="3585" width="29.25" style="30" customWidth="1"/>
    <col min="3586" max="3586" width="30" style="30" customWidth="1"/>
    <col min="3587" max="3840" width="9" style="30"/>
    <col min="3841" max="3841" width="29.25" style="30" customWidth="1"/>
    <col min="3842" max="3842" width="30" style="30" customWidth="1"/>
    <col min="3843" max="4096" width="9" style="30"/>
    <col min="4097" max="4097" width="29.25" style="30" customWidth="1"/>
    <col min="4098" max="4098" width="30" style="30" customWidth="1"/>
    <col min="4099" max="4352" width="9" style="30"/>
    <col min="4353" max="4353" width="29.25" style="30" customWidth="1"/>
    <col min="4354" max="4354" width="30" style="30" customWidth="1"/>
    <col min="4355" max="4608" width="9" style="30"/>
    <col min="4609" max="4609" width="29.25" style="30" customWidth="1"/>
    <col min="4610" max="4610" width="30" style="30" customWidth="1"/>
    <col min="4611" max="4864" width="9" style="30"/>
    <col min="4865" max="4865" width="29.25" style="30" customWidth="1"/>
    <col min="4866" max="4866" width="30" style="30" customWidth="1"/>
    <col min="4867" max="5120" width="9" style="30"/>
    <col min="5121" max="5121" width="29.25" style="30" customWidth="1"/>
    <col min="5122" max="5122" width="30" style="30" customWidth="1"/>
    <col min="5123" max="5376" width="9" style="30"/>
    <col min="5377" max="5377" width="29.25" style="30" customWidth="1"/>
    <col min="5378" max="5378" width="30" style="30" customWidth="1"/>
    <col min="5379" max="5632" width="9" style="30"/>
    <col min="5633" max="5633" width="29.25" style="30" customWidth="1"/>
    <col min="5634" max="5634" width="30" style="30" customWidth="1"/>
    <col min="5635" max="5888" width="9" style="30"/>
    <col min="5889" max="5889" width="29.25" style="30" customWidth="1"/>
    <col min="5890" max="5890" width="30" style="30" customWidth="1"/>
    <col min="5891" max="6144" width="9" style="30"/>
    <col min="6145" max="6145" width="29.25" style="30" customWidth="1"/>
    <col min="6146" max="6146" width="30" style="30" customWidth="1"/>
    <col min="6147" max="6400" width="9" style="30"/>
    <col min="6401" max="6401" width="29.25" style="30" customWidth="1"/>
    <col min="6402" max="6402" width="30" style="30" customWidth="1"/>
    <col min="6403" max="6656" width="9" style="30"/>
    <col min="6657" max="6657" width="29.25" style="30" customWidth="1"/>
    <col min="6658" max="6658" width="30" style="30" customWidth="1"/>
    <col min="6659" max="6912" width="9" style="30"/>
    <col min="6913" max="6913" width="29.25" style="30" customWidth="1"/>
    <col min="6914" max="6914" width="30" style="30" customWidth="1"/>
    <col min="6915" max="7168" width="9" style="30"/>
    <col min="7169" max="7169" width="29.25" style="30" customWidth="1"/>
    <col min="7170" max="7170" width="30" style="30" customWidth="1"/>
    <col min="7171" max="7424" width="9" style="30"/>
    <col min="7425" max="7425" width="29.25" style="30" customWidth="1"/>
    <col min="7426" max="7426" width="30" style="30" customWidth="1"/>
    <col min="7427" max="7680" width="9" style="30"/>
    <col min="7681" max="7681" width="29.25" style="30" customWidth="1"/>
    <col min="7682" max="7682" width="30" style="30" customWidth="1"/>
    <col min="7683" max="7936" width="9" style="30"/>
    <col min="7937" max="7937" width="29.25" style="30" customWidth="1"/>
    <col min="7938" max="7938" width="30" style="30" customWidth="1"/>
    <col min="7939" max="8192" width="9" style="30"/>
    <col min="8193" max="8193" width="29.25" style="30" customWidth="1"/>
    <col min="8194" max="8194" width="30" style="30" customWidth="1"/>
    <col min="8195" max="8448" width="9" style="30"/>
    <col min="8449" max="8449" width="29.25" style="30" customWidth="1"/>
    <col min="8450" max="8450" width="30" style="30" customWidth="1"/>
    <col min="8451" max="8704" width="9" style="30"/>
    <col min="8705" max="8705" width="29.25" style="30" customWidth="1"/>
    <col min="8706" max="8706" width="30" style="30" customWidth="1"/>
    <col min="8707" max="8960" width="9" style="30"/>
    <col min="8961" max="8961" width="29.25" style="30" customWidth="1"/>
    <col min="8962" max="8962" width="30" style="30" customWidth="1"/>
    <col min="8963" max="9216" width="9" style="30"/>
    <col min="9217" max="9217" width="29.25" style="30" customWidth="1"/>
    <col min="9218" max="9218" width="30" style="30" customWidth="1"/>
    <col min="9219" max="9472" width="9" style="30"/>
    <col min="9473" max="9473" width="29.25" style="30" customWidth="1"/>
    <col min="9474" max="9474" width="30" style="30" customWidth="1"/>
    <col min="9475" max="9728" width="9" style="30"/>
    <col min="9729" max="9729" width="29.25" style="30" customWidth="1"/>
    <col min="9730" max="9730" width="30" style="30" customWidth="1"/>
    <col min="9731" max="9984" width="9" style="30"/>
    <col min="9985" max="9985" width="29.25" style="30" customWidth="1"/>
    <col min="9986" max="9986" width="30" style="30" customWidth="1"/>
    <col min="9987" max="10240" width="9" style="30"/>
    <col min="10241" max="10241" width="29.25" style="30" customWidth="1"/>
    <col min="10242" max="10242" width="30" style="30" customWidth="1"/>
    <col min="10243" max="10496" width="9" style="30"/>
    <col min="10497" max="10497" width="29.25" style="30" customWidth="1"/>
    <col min="10498" max="10498" width="30" style="30" customWidth="1"/>
    <col min="10499" max="10752" width="9" style="30"/>
    <col min="10753" max="10753" width="29.25" style="30" customWidth="1"/>
    <col min="10754" max="10754" width="30" style="30" customWidth="1"/>
    <col min="10755" max="11008" width="9" style="30"/>
    <col min="11009" max="11009" width="29.25" style="30" customWidth="1"/>
    <col min="11010" max="11010" width="30" style="30" customWidth="1"/>
    <col min="11011" max="11264" width="9" style="30"/>
    <col min="11265" max="11265" width="29.25" style="30" customWidth="1"/>
    <col min="11266" max="11266" width="30" style="30" customWidth="1"/>
    <col min="11267" max="11520" width="9" style="30"/>
    <col min="11521" max="11521" width="29.25" style="30" customWidth="1"/>
    <col min="11522" max="11522" width="30" style="30" customWidth="1"/>
    <col min="11523" max="11776" width="9" style="30"/>
    <col min="11777" max="11777" width="29.25" style="30" customWidth="1"/>
    <col min="11778" max="11778" width="30" style="30" customWidth="1"/>
    <col min="11779" max="12032" width="9" style="30"/>
    <col min="12033" max="12033" width="29.25" style="30" customWidth="1"/>
    <col min="12034" max="12034" width="30" style="30" customWidth="1"/>
    <col min="12035" max="12288" width="9" style="30"/>
    <col min="12289" max="12289" width="29.25" style="30" customWidth="1"/>
    <col min="12290" max="12290" width="30" style="30" customWidth="1"/>
    <col min="12291" max="12544" width="9" style="30"/>
    <col min="12545" max="12545" width="29.25" style="30" customWidth="1"/>
    <col min="12546" max="12546" width="30" style="30" customWidth="1"/>
    <col min="12547" max="12800" width="9" style="30"/>
    <col min="12801" max="12801" width="29.25" style="30" customWidth="1"/>
    <col min="12802" max="12802" width="30" style="30" customWidth="1"/>
    <col min="12803" max="13056" width="9" style="30"/>
    <col min="13057" max="13057" width="29.25" style="30" customWidth="1"/>
    <col min="13058" max="13058" width="30" style="30" customWidth="1"/>
    <col min="13059" max="13312" width="9" style="30"/>
    <col min="13313" max="13313" width="29.25" style="30" customWidth="1"/>
    <col min="13314" max="13314" width="30" style="30" customWidth="1"/>
    <col min="13315" max="13568" width="9" style="30"/>
    <col min="13569" max="13569" width="29.25" style="30" customWidth="1"/>
    <col min="13570" max="13570" width="30" style="30" customWidth="1"/>
    <col min="13571" max="13824" width="9" style="30"/>
    <col min="13825" max="13825" width="29.25" style="30" customWidth="1"/>
    <col min="13826" max="13826" width="30" style="30" customWidth="1"/>
    <col min="13827" max="14080" width="9" style="30"/>
    <col min="14081" max="14081" width="29.25" style="30" customWidth="1"/>
    <col min="14082" max="14082" width="30" style="30" customWidth="1"/>
    <col min="14083" max="14336" width="9" style="30"/>
    <col min="14337" max="14337" width="29.25" style="30" customWidth="1"/>
    <col min="14338" max="14338" width="30" style="30" customWidth="1"/>
    <col min="14339" max="14592" width="9" style="30"/>
    <col min="14593" max="14593" width="29.25" style="30" customWidth="1"/>
    <col min="14594" max="14594" width="30" style="30" customWidth="1"/>
    <col min="14595" max="14848" width="9" style="30"/>
    <col min="14849" max="14849" width="29.25" style="30" customWidth="1"/>
    <col min="14850" max="14850" width="30" style="30" customWidth="1"/>
    <col min="14851" max="15104" width="9" style="30"/>
    <col min="15105" max="15105" width="29.25" style="30" customWidth="1"/>
    <col min="15106" max="15106" width="30" style="30" customWidth="1"/>
    <col min="15107" max="15360" width="9" style="30"/>
    <col min="15361" max="15361" width="29.25" style="30" customWidth="1"/>
    <col min="15362" max="15362" width="30" style="30" customWidth="1"/>
    <col min="15363" max="15616" width="9" style="30"/>
    <col min="15617" max="15617" width="29.25" style="30" customWidth="1"/>
    <col min="15618" max="15618" width="30" style="30" customWidth="1"/>
    <col min="15619" max="15872" width="9" style="30"/>
    <col min="15873" max="15873" width="29.25" style="30" customWidth="1"/>
    <col min="15874" max="15874" width="30" style="30" customWidth="1"/>
    <col min="15875" max="16128" width="9" style="30"/>
    <col min="16129" max="16129" width="29.25" style="30" customWidth="1"/>
    <col min="16130" max="16130" width="30" style="30" customWidth="1"/>
    <col min="16131" max="16384" width="9" style="30"/>
  </cols>
  <sheetData>
    <row r="1" ht="33" customHeight="1" spans="1:2">
      <c r="A1" s="31" t="s">
        <v>191</v>
      </c>
      <c r="B1" s="31"/>
    </row>
    <row r="2" customHeight="1" spans="1:2">
      <c r="A2" s="32" t="s">
        <v>192</v>
      </c>
      <c r="B2" s="32" t="s">
        <v>193</v>
      </c>
    </row>
    <row r="3" customHeight="1" spans="1:2">
      <c r="A3" s="32" t="s">
        <v>194</v>
      </c>
      <c r="B3" s="33" t="e">
        <f>投资明细表!#REF!*0.5</f>
        <v>#REF!</v>
      </c>
    </row>
    <row r="4" customHeight="1" spans="1:2">
      <c r="A4" s="32" t="s">
        <v>195</v>
      </c>
      <c r="B4" s="33"/>
    </row>
    <row r="5" customHeight="1" spans="1:2">
      <c r="A5" s="32" t="s">
        <v>196</v>
      </c>
      <c r="B5" s="33"/>
    </row>
    <row r="6" customHeight="1" spans="1:2">
      <c r="A6" s="32" t="s">
        <v>197</v>
      </c>
      <c r="B6" s="33" t="e">
        <f>投资明细表!#REF!*0.5</f>
        <v>#REF!</v>
      </c>
    </row>
    <row r="7" customHeight="1" spans="1:2">
      <c r="A7" s="32"/>
      <c r="B7" s="33"/>
    </row>
    <row r="8" customHeight="1" spans="1:2">
      <c r="A8" s="32"/>
      <c r="B8" s="33"/>
    </row>
    <row r="9" customHeight="1" spans="1:2">
      <c r="A9" s="32" t="s">
        <v>198</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5" style="1" customWidth="1"/>
    <col min="2" max="2" width="19" style="1" customWidth="1"/>
    <col min="3" max="3" width="13.875" style="1" customWidth="1"/>
    <col min="4" max="4" width="10" style="1"/>
    <col min="5" max="5" width="9.875" style="1" customWidth="1"/>
    <col min="6" max="6" width="10.5" style="1" customWidth="1"/>
    <col min="7" max="7" width="11.75" style="1" customWidth="1"/>
    <col min="8" max="8" width="10.75" style="1" customWidth="1"/>
    <col min="9" max="9" width="11.125" style="1" customWidth="1"/>
    <col min="10" max="10" width="12.125" style="1" customWidth="1"/>
    <col min="11" max="11" width="11.5" style="1" customWidth="1"/>
    <col min="12" max="12" width="13.375" style="1" customWidth="1"/>
    <col min="13" max="13" width="14" style="1" customWidth="1"/>
    <col min="14" max="14" width="15.625" style="1" customWidth="1"/>
    <col min="15" max="16384" width="10" style="1"/>
  </cols>
  <sheetData>
    <row r="1" ht="76.5" customHeight="1" spans="1:15">
      <c r="A1" s="2" t="s">
        <v>199</v>
      </c>
      <c r="B1" s="2"/>
      <c r="C1" s="2"/>
      <c r="D1" s="2"/>
      <c r="E1" s="2"/>
      <c r="F1" s="2"/>
      <c r="G1" s="2"/>
      <c r="H1" s="2"/>
      <c r="I1" s="2"/>
      <c r="J1" s="2"/>
      <c r="K1" s="2"/>
      <c r="L1" s="2"/>
      <c r="M1" s="2"/>
      <c r="N1" s="2"/>
      <c r="O1" s="2"/>
    </row>
    <row r="2" ht="20.1" customHeight="1" spans="1:17">
      <c r="A2" s="3" t="s">
        <v>2</v>
      </c>
      <c r="B2" s="3" t="s">
        <v>200</v>
      </c>
      <c r="C2" s="3" t="s">
        <v>201</v>
      </c>
      <c r="D2" s="3"/>
      <c r="E2" s="3" t="s">
        <v>202</v>
      </c>
      <c r="F2" s="3"/>
      <c r="G2" s="3"/>
      <c r="H2" s="3"/>
      <c r="I2" s="3"/>
      <c r="J2" s="3"/>
      <c r="K2" s="3"/>
      <c r="L2" s="3"/>
      <c r="M2" s="3"/>
      <c r="N2" s="3"/>
      <c r="O2" s="3"/>
      <c r="P2" s="23"/>
      <c r="Q2" s="23"/>
    </row>
    <row r="3" ht="34.5" customHeight="1" spans="1:17">
      <c r="A3" s="3"/>
      <c r="B3" s="3"/>
      <c r="C3" s="3"/>
      <c r="D3" s="3"/>
      <c r="E3" s="4" t="s">
        <v>203</v>
      </c>
      <c r="F3" s="4" t="s">
        <v>204</v>
      </c>
      <c r="G3" s="4" t="s">
        <v>205</v>
      </c>
      <c r="H3" s="4" t="s">
        <v>206</v>
      </c>
      <c r="I3" s="4" t="s">
        <v>207</v>
      </c>
      <c r="J3" s="4" t="s">
        <v>208</v>
      </c>
      <c r="K3" s="4" t="s">
        <v>209</v>
      </c>
      <c r="L3" s="4" t="s">
        <v>210</v>
      </c>
      <c r="M3" s="4" t="s">
        <v>211</v>
      </c>
      <c r="N3" s="4" t="s">
        <v>212</v>
      </c>
      <c r="O3" s="4" t="s">
        <v>213</v>
      </c>
      <c r="P3" s="24" t="s">
        <v>214</v>
      </c>
      <c r="Q3" s="24" t="s">
        <v>215</v>
      </c>
    </row>
    <row r="4" ht="20.1" customHeight="1" spans="1:17">
      <c r="A4" s="5" t="s">
        <v>8</v>
      </c>
      <c r="B4" s="6" t="s">
        <v>216</v>
      </c>
      <c r="C4" s="3" t="s">
        <v>217</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94</v>
      </c>
      <c r="B6" s="12" t="s">
        <v>218</v>
      </c>
      <c r="C6" s="3" t="s">
        <v>217</v>
      </c>
      <c r="D6" s="3"/>
      <c r="E6" s="4">
        <v>0.17</v>
      </c>
      <c r="F6" s="4">
        <v>0.15</v>
      </c>
      <c r="G6" s="4">
        <v>0.13</v>
      </c>
      <c r="H6" s="4">
        <v>0.11</v>
      </c>
      <c r="I6" s="4">
        <v>0.085</v>
      </c>
      <c r="J6" s="4">
        <v>0.07</v>
      </c>
      <c r="K6" s="4">
        <v>0.04</v>
      </c>
      <c r="L6" s="25"/>
      <c r="M6" s="25"/>
      <c r="N6" s="25"/>
      <c r="O6" s="25"/>
      <c r="P6" s="26"/>
      <c r="Q6" s="26"/>
    </row>
    <row r="7" ht="20.1" customHeight="1" spans="1:17">
      <c r="A7" s="3" t="s">
        <v>171</v>
      </c>
      <c r="B7" s="13" t="s">
        <v>219</v>
      </c>
      <c r="C7" s="14" t="s">
        <v>220</v>
      </c>
      <c r="D7" s="15"/>
      <c r="E7" s="4">
        <v>0.37</v>
      </c>
      <c r="F7" s="4">
        <v>0.35</v>
      </c>
      <c r="G7" s="4">
        <v>0.33</v>
      </c>
      <c r="H7" s="4">
        <v>0.29</v>
      </c>
      <c r="I7" s="4">
        <v>0.27</v>
      </c>
      <c r="J7" s="4">
        <v>0.22</v>
      </c>
      <c r="K7" s="4">
        <v>0.18</v>
      </c>
      <c r="L7" s="25"/>
      <c r="M7" s="25"/>
      <c r="N7" s="25"/>
      <c r="O7" s="25"/>
      <c r="P7" s="26"/>
      <c r="Q7" s="26"/>
    </row>
    <row r="8" ht="20.1" customHeight="1" spans="1:17">
      <c r="A8" s="3"/>
      <c r="B8" s="16" t="s">
        <v>221</v>
      </c>
      <c r="C8" s="14" t="s">
        <v>220</v>
      </c>
      <c r="D8" s="15"/>
      <c r="E8" s="4">
        <v>0.37</v>
      </c>
      <c r="F8" s="4">
        <v>0.35</v>
      </c>
      <c r="G8" s="4">
        <v>0.33</v>
      </c>
      <c r="H8" s="4">
        <v>0.29</v>
      </c>
      <c r="I8" s="4">
        <v>0.27</v>
      </c>
      <c r="J8" s="4">
        <v>0.22</v>
      </c>
      <c r="K8" s="4">
        <v>0.18</v>
      </c>
      <c r="L8" s="25"/>
      <c r="M8" s="25"/>
      <c r="N8" s="25"/>
      <c r="O8" s="25"/>
      <c r="P8" s="26"/>
      <c r="Q8" s="26"/>
    </row>
    <row r="9" ht="20.1" customHeight="1" spans="1:17">
      <c r="A9" s="3"/>
      <c r="B9" s="17"/>
      <c r="C9" s="18" t="e">
        <f>投资明细表!#REF!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222</v>
      </c>
      <c r="C10" s="14" t="s">
        <v>220</v>
      </c>
      <c r="D10" s="15"/>
      <c r="E10" s="4">
        <v>0.37</v>
      </c>
      <c r="F10" s="4">
        <v>0.35</v>
      </c>
      <c r="G10" s="4">
        <v>0.33</v>
      </c>
      <c r="H10" s="4">
        <v>0.29</v>
      </c>
      <c r="I10" s="4">
        <v>0.27</v>
      </c>
      <c r="J10" s="4">
        <v>0.22</v>
      </c>
      <c r="K10" s="4">
        <v>0.18</v>
      </c>
      <c r="L10" s="25"/>
      <c r="M10" s="25"/>
      <c r="N10" s="25"/>
      <c r="O10" s="25"/>
      <c r="P10" s="26"/>
      <c r="Q10" s="29" t="s">
        <v>223</v>
      </c>
    </row>
    <row r="11" ht="20.1" customHeight="1" spans="1:17">
      <c r="A11" s="5" t="s">
        <v>106</v>
      </c>
      <c r="B11" s="6" t="s">
        <v>224</v>
      </c>
      <c r="C11" s="3" t="s">
        <v>225</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投资明细表!#REF!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226</v>
      </c>
      <c r="B13" s="6" t="s">
        <v>227</v>
      </c>
      <c r="C13" s="3" t="s">
        <v>225</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228</v>
      </c>
      <c r="B15" s="6" t="s">
        <v>229</v>
      </c>
      <c r="C15" s="3" t="s">
        <v>220</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230</v>
      </c>
      <c r="B17" s="6" t="s">
        <v>231</v>
      </c>
      <c r="C17" s="3" t="s">
        <v>220</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232</v>
      </c>
      <c r="B19" s="6" t="s">
        <v>233</v>
      </c>
      <c r="C19" s="14" t="s">
        <v>220</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234</v>
      </c>
      <c r="B21" s="12" t="s">
        <v>235</v>
      </c>
      <c r="C21" s="3" t="s">
        <v>236</v>
      </c>
      <c r="D21" s="3" t="s">
        <v>237</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238</v>
      </c>
      <c r="E22" s="4">
        <v>0.36</v>
      </c>
      <c r="F22" s="4">
        <v>0.31</v>
      </c>
      <c r="G22" s="4">
        <v>0.22</v>
      </c>
      <c r="H22" s="4">
        <v>0.19</v>
      </c>
      <c r="I22" s="4">
        <v>0.16</v>
      </c>
      <c r="J22" s="4">
        <v>0.12</v>
      </c>
      <c r="K22" s="4">
        <v>0.09</v>
      </c>
      <c r="L22" s="25"/>
      <c r="M22" s="25"/>
      <c r="N22" s="25"/>
      <c r="O22" s="25"/>
      <c r="P22" s="26"/>
      <c r="Q22" s="26"/>
    </row>
    <row r="23" ht="20.1" customHeight="1" spans="1:17">
      <c r="A23" s="3"/>
      <c r="B23" s="12"/>
      <c r="C23" s="3" t="s">
        <v>239</v>
      </c>
      <c r="D23" s="3" t="s">
        <v>237</v>
      </c>
      <c r="E23" s="4">
        <v>6.3</v>
      </c>
      <c r="F23" s="4">
        <v>5.7</v>
      </c>
      <c r="G23" s="4">
        <v>5.1</v>
      </c>
      <c r="H23" s="4">
        <v>4</v>
      </c>
      <c r="I23" s="4">
        <v>3.8</v>
      </c>
      <c r="J23" s="4">
        <v>3.6</v>
      </c>
      <c r="K23" s="4">
        <v>3.2</v>
      </c>
      <c r="L23" s="25"/>
      <c r="M23" s="25"/>
      <c r="N23" s="25"/>
      <c r="O23" s="25"/>
      <c r="P23" s="26"/>
      <c r="Q23" s="26"/>
    </row>
    <row r="24" ht="20.1" customHeight="1" spans="1:17">
      <c r="A24" s="3"/>
      <c r="B24" s="12"/>
      <c r="C24" s="3"/>
      <c r="D24" s="3" t="s">
        <v>238</v>
      </c>
      <c r="E24" s="4">
        <v>7.3</v>
      </c>
      <c r="F24" s="4">
        <v>6.7</v>
      </c>
      <c r="G24" s="4">
        <v>6.1</v>
      </c>
      <c r="H24" s="4">
        <v>5</v>
      </c>
      <c r="I24" s="4">
        <v>4.5</v>
      </c>
      <c r="J24" s="4">
        <v>3.7</v>
      </c>
      <c r="K24" s="4">
        <v>3.2</v>
      </c>
      <c r="L24" s="25"/>
      <c r="M24" s="25"/>
      <c r="N24" s="25"/>
      <c r="O24" s="25"/>
      <c r="P24" s="26"/>
      <c r="Q24" s="26"/>
    </row>
    <row r="25" ht="20.1" customHeight="1" spans="1:17">
      <c r="A25" s="3" t="s">
        <v>240</v>
      </c>
      <c r="B25" s="12" t="s">
        <v>241</v>
      </c>
      <c r="C25" s="3" t="s">
        <v>242</v>
      </c>
      <c r="D25" s="3"/>
      <c r="E25" s="19" t="s">
        <v>243</v>
      </c>
      <c r="F25" s="20"/>
      <c r="G25" s="20"/>
      <c r="H25" s="20"/>
      <c r="I25" s="20"/>
      <c r="J25" s="20"/>
      <c r="K25" s="20"/>
      <c r="L25" s="20"/>
      <c r="M25" s="20"/>
      <c r="N25" s="20"/>
      <c r="O25" s="28"/>
      <c r="P25" s="26"/>
      <c r="Q25" s="26"/>
    </row>
    <row r="27" ht="14.25" spans="1:1">
      <c r="A27" s="21" t="s">
        <v>244</v>
      </c>
    </row>
    <row r="28" ht="15.75" spans="1:1">
      <c r="A28" s="22" t="s">
        <v>245</v>
      </c>
    </row>
    <row r="29" ht="15.75" spans="1:1">
      <c r="A29" s="21" t="s">
        <v>246</v>
      </c>
    </row>
    <row r="30" ht="15.75" spans="1:1">
      <c r="A30" s="21" t="s">
        <v>247</v>
      </c>
    </row>
    <row r="31" ht="15.75" spans="1:1">
      <c r="A31" s="21" t="s">
        <v>248</v>
      </c>
    </row>
    <row r="32" ht="15.75" spans="1:1">
      <c r="A32" s="21" t="s">
        <v>249</v>
      </c>
    </row>
    <row r="33" ht="15.75" spans="1:1">
      <c r="A33" s="22" t="s">
        <v>250</v>
      </c>
    </row>
    <row r="34" ht="15.75" spans="1:1">
      <c r="A34" s="22" t="s">
        <v>251</v>
      </c>
    </row>
    <row r="35" ht="15.75" spans="1:1">
      <c r="A35" s="22" t="s">
        <v>252</v>
      </c>
    </row>
    <row r="36" ht="15.75" spans="1:1">
      <c r="A36" s="22" t="s">
        <v>253</v>
      </c>
    </row>
    <row r="37" ht="15.75" spans="1:1">
      <c r="A37" s="21" t="s">
        <v>254</v>
      </c>
    </row>
    <row r="38" ht="15.75" spans="1:1">
      <c r="A38" s="21" t="s">
        <v>255</v>
      </c>
    </row>
    <row r="39" ht="15.75" spans="1:1">
      <c r="A39" s="21" t="s">
        <v>256</v>
      </c>
    </row>
    <row r="40" ht="15.75" spans="1:1">
      <c r="A40" s="21" t="s">
        <v>257</v>
      </c>
    </row>
    <row r="41" ht="15.75" spans="1:1">
      <c r="A41" s="22" t="s">
        <v>258</v>
      </c>
    </row>
    <row r="42" ht="15.75" spans="1:1">
      <c r="A42" s="21" t="s">
        <v>259</v>
      </c>
    </row>
    <row r="43" ht="15.75" spans="1:1">
      <c r="A43" s="22" t="s">
        <v>260</v>
      </c>
    </row>
    <row r="44" ht="15.75" spans="1:1">
      <c r="A44" s="21" t="s">
        <v>261</v>
      </c>
    </row>
    <row r="45" ht="15.75" spans="1:1">
      <c r="A45" s="21" t="s">
        <v>262</v>
      </c>
    </row>
    <row r="46" ht="15.75" spans="1:1">
      <c r="A46" s="21" t="s">
        <v>263</v>
      </c>
    </row>
    <row r="47" ht="15.75" spans="1:1">
      <c r="A47" s="21" t="s">
        <v>264</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Kingsoft Office</Application>
  <HeadingPairs>
    <vt:vector size="2" baseType="variant">
      <vt:variant>
        <vt:lpstr>工作表</vt:lpstr>
      </vt:variant>
      <vt:variant>
        <vt:i4>4</vt:i4>
      </vt:variant>
    </vt:vector>
  </HeadingPairs>
  <TitlesOfParts>
    <vt:vector size="4" baseType="lpstr">
      <vt:lpstr>投资明细表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win10-PC</cp:lastModifiedBy>
  <dcterms:created xsi:type="dcterms:W3CDTF">2019-12-12T22:46:00Z</dcterms:created>
  <dcterms:modified xsi:type="dcterms:W3CDTF">2020-07-10T02:14:05Z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