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<sst xmlns="http://schemas.openxmlformats.org/spreadsheetml/2006/main" count="80">
  <si>
    <t>附件:</t>
  </si>
  <si>
    <t>崇明北湖6号-3地块高标准农田建设项目投资明细表</t>
  </si>
  <si>
    <t>序号</t>
  </si>
  <si>
    <t>投资明细内容</t>
  </si>
  <si>
    <t>单位</t>
  </si>
  <si>
    <t>数量</t>
  </si>
  <si>
    <t>单价</t>
  </si>
  <si>
    <t>合计</t>
  </si>
  <si>
    <t>(元)</t>
  </si>
  <si>
    <t>(万元)</t>
  </si>
  <si>
    <t>一</t>
  </si>
  <si>
    <t>工程费用</t>
  </si>
  <si>
    <t>(一)</t>
  </si>
  <si>
    <t>土地平整</t>
  </si>
  <si>
    <t>亩</t>
  </si>
  <si>
    <t>(二)</t>
  </si>
  <si>
    <t>灌溉与排水</t>
  </si>
  <si>
    <t>1</t>
  </si>
  <si>
    <t>灌溉泵站（双泵）</t>
  </si>
  <si>
    <t>座</t>
  </si>
  <si>
    <t>(1)</t>
  </si>
  <si>
    <t>泵站土建</t>
  </si>
  <si>
    <t>(2)</t>
  </si>
  <si>
    <t>泵站设备</t>
  </si>
  <si>
    <t>(3)</t>
  </si>
  <si>
    <t>施工围堰</t>
  </si>
  <si>
    <t>m</t>
  </si>
  <si>
    <t>2</t>
  </si>
  <si>
    <t>渠道工程</t>
  </si>
  <si>
    <t>新建干渠(暗管)Upvc管φ800</t>
  </si>
  <si>
    <t>新建支渠(口宽0.7m,深0.7m)</t>
  </si>
  <si>
    <t>阀门井</t>
  </si>
  <si>
    <t>个</t>
  </si>
  <si>
    <t>(4)</t>
  </si>
  <si>
    <t>支渠出水管1</t>
  </si>
  <si>
    <t>(5)</t>
  </si>
  <si>
    <t>支渠出水管2</t>
  </si>
  <si>
    <t>(6)</t>
  </si>
  <si>
    <t>溢流式放水井</t>
  </si>
  <si>
    <t>(三)</t>
  </si>
  <si>
    <t>田间道路</t>
  </si>
  <si>
    <t>生产路(北侧，4m宽)</t>
  </si>
  <si>
    <t>m2</t>
  </si>
  <si>
    <t>生产路(南侧，2.2m宽)</t>
  </si>
  <si>
    <t>3</t>
  </si>
  <si>
    <t>田间道(2.2m宽)</t>
  </si>
  <si>
    <t>4</t>
  </si>
  <si>
    <t>会车墩</t>
  </si>
  <si>
    <t>5</t>
  </si>
  <si>
    <t>道路转角</t>
  </si>
  <si>
    <t>6</t>
  </si>
  <si>
    <t>下田坡道5m*4m</t>
  </si>
  <si>
    <t>7</t>
  </si>
  <si>
    <t>农桥</t>
  </si>
  <si>
    <t>(四)</t>
  </si>
  <si>
    <t>农田输配电</t>
  </si>
  <si>
    <t>农田输配电工程</t>
  </si>
  <si>
    <t>项</t>
  </si>
  <si>
    <t>(五)</t>
  </si>
  <si>
    <t>其他工程</t>
  </si>
  <si>
    <t>仓库</t>
  </si>
  <si>
    <t>晒场</t>
  </si>
  <si>
    <t>二</t>
  </si>
  <si>
    <t>工程建设其他费用</t>
  </si>
  <si>
    <t>项目管理费</t>
  </si>
  <si>
    <t>（1）</t>
  </si>
  <si>
    <t>测绘费</t>
  </si>
  <si>
    <t>（2）</t>
  </si>
  <si>
    <t>标识标牌</t>
  </si>
  <si>
    <t>工程建设监理费</t>
  </si>
  <si>
    <t>施工监理费</t>
  </si>
  <si>
    <t>财务监理费</t>
  </si>
  <si>
    <t>招标代理费</t>
  </si>
  <si>
    <t>勘察设计费</t>
  </si>
  <si>
    <t>勘察费</t>
  </si>
  <si>
    <t>设计费</t>
  </si>
  <si>
    <t>审计费</t>
  </si>
  <si>
    <t>三</t>
  </si>
  <si>
    <t>项目总投资</t>
  </si>
  <si>
    <t xml:space="preserve"> 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</si>
</sst>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  <numFmt numFmtId="177" formatCode="0.00_ "/>
    <numFmt numFmtId="178" formatCode="0.00;[Red]0.00"/>
  </numFmts>
  <fonts count="30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sz val="14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6"/>
      <color rgb="FFFF0000"/>
      <name val="仿宋"/>
      <charset val="134"/>
    </font>
    <font>
      <b/>
      <sz val="16"/>
      <color rgb="FFFF0000"/>
      <name val="Times New Roma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theme="1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6" fillId="21" borderId="9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5" fillId="20" borderId="8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/>
    <xf numFmtId="0" fontId="10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8" fillId="0" borderId="0"/>
    <xf numFmtId="0" fontId="9" fillId="0" borderId="0">
      <alignment vertical="center"/>
    </xf>
    <xf numFmtId="0" fontId="9" fillId="0" borderId="0"/>
  </cellStyleXfs>
  <cellXfs count="4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5" fillId="2" borderId="1" xfId="52" applyNumberFormat="1" applyFont="1" applyFill="1" applyBorder="1" applyAlignment="1">
      <alignment horizontal="center" vertical="center"/>
    </xf>
    <xf numFmtId="0" fontId="5" fillId="2" borderId="1" xfId="52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177" fontId="5" fillId="2" borderId="1" xfId="0" applyNumberFormat="1" applyFont="1" applyFill="1" applyBorder="1" applyAlignment="1">
      <alignment horizontal="center" vertical="center"/>
    </xf>
    <xf numFmtId="177" fontId="5" fillId="2" borderId="1" xfId="18" applyNumberFormat="1" applyFont="1" applyFill="1" applyBorder="1" applyAlignment="1">
      <alignment vertical="center"/>
    </xf>
    <xf numFmtId="49" fontId="5" fillId="0" borderId="1" xfId="52" applyNumberFormat="1" applyFont="1" applyFill="1" applyBorder="1" applyAlignment="1">
      <alignment horizontal="center" vertical="center"/>
    </xf>
    <xf numFmtId="0" fontId="5" fillId="0" borderId="1" xfId="52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77" fontId="5" fillId="0" borderId="1" xfId="18" applyNumberFormat="1" applyFont="1" applyFill="1" applyBorder="1" applyAlignment="1">
      <alignment vertical="center"/>
    </xf>
    <xf numFmtId="49" fontId="6" fillId="0" borderId="1" xfId="52" applyNumberFormat="1" applyFont="1" applyFill="1" applyBorder="1" applyAlignment="1">
      <alignment horizontal="center" vertical="center"/>
    </xf>
    <xf numFmtId="0" fontId="6" fillId="0" borderId="1" xfId="52" applyFont="1" applyFill="1" applyBorder="1" applyAlignment="1">
      <alignment horizontal="left" vertical="center"/>
    </xf>
    <xf numFmtId="0" fontId="6" fillId="0" borderId="1" xfId="18" applyFont="1" applyFill="1" applyBorder="1" applyAlignment="1">
      <alignment horizontal="center" vertical="center" wrapText="1"/>
    </xf>
    <xf numFmtId="177" fontId="6" fillId="0" borderId="1" xfId="18" applyNumberFormat="1" applyFont="1" applyFill="1" applyBorder="1" applyAlignment="1">
      <alignment horizontal="right" vertical="center"/>
    </xf>
    <xf numFmtId="177" fontId="6" fillId="0" borderId="1" xfId="48" applyNumberFormat="1" applyFont="1" applyFill="1" applyBorder="1" applyAlignment="1">
      <alignment vertical="center"/>
    </xf>
    <xf numFmtId="0" fontId="6" fillId="0" borderId="1" xfId="5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6" fontId="6" fillId="0" borderId="1" xfId="18" applyNumberFormat="1" applyFont="1" applyFill="1" applyBorder="1" applyAlignment="1">
      <alignment horizontal="right" vertical="center"/>
    </xf>
    <xf numFmtId="0" fontId="6" fillId="0" borderId="1" xfId="48" applyFont="1" applyFill="1" applyBorder="1" applyAlignment="1">
      <alignment horizontal="left" vertical="center" indent="1"/>
    </xf>
    <xf numFmtId="2" fontId="6" fillId="0" borderId="1" xfId="48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8" fontId="6" fillId="0" borderId="1" xfId="55" applyNumberFormat="1" applyFont="1" applyFill="1" applyBorder="1" applyAlignment="1">
      <alignment horizontal="center" vertical="center"/>
    </xf>
    <xf numFmtId="0" fontId="6" fillId="0" borderId="1" xfId="52" applyFont="1" applyFill="1" applyBorder="1" applyAlignment="1">
      <alignment horizontal="left" vertical="center" indent="1"/>
    </xf>
    <xf numFmtId="0" fontId="5" fillId="0" borderId="1" xfId="55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77" fontId="6" fillId="0" borderId="1" xfId="54" applyNumberFormat="1" applyFont="1" applyFill="1" applyBorder="1" applyAlignment="1">
      <alignment vertical="center"/>
    </xf>
    <xf numFmtId="0" fontId="6" fillId="0" borderId="1" xfId="55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177" fontId="5" fillId="0" borderId="1" xfId="52" applyNumberFormat="1" applyFont="1" applyFill="1" applyBorder="1" applyAlignment="1">
      <alignment horizontal="right" vertical="center"/>
    </xf>
    <xf numFmtId="0" fontId="6" fillId="0" borderId="1" xfId="48" applyFont="1" applyFill="1" applyBorder="1" applyAlignment="1">
      <alignment vertical="center"/>
    </xf>
    <xf numFmtId="177" fontId="6" fillId="0" borderId="1" xfId="54" applyNumberFormat="1" applyFont="1" applyFill="1" applyBorder="1" applyAlignment="1">
      <alignment horizontal="right" vertical="center"/>
    </xf>
    <xf numFmtId="177" fontId="5" fillId="2" borderId="1" xfId="18" applyNumberFormat="1" applyFont="1" applyFill="1" applyBorder="1" applyAlignment="1">
      <alignment horizontal="right" vertical="center"/>
    </xf>
    <xf numFmtId="49" fontId="6" fillId="0" borderId="1" xfId="48" applyNumberFormat="1" applyFont="1" applyFill="1" applyBorder="1" applyAlignment="1" applyProtection="1">
      <alignment horizontal="center" vertical="center"/>
    </xf>
    <xf numFmtId="0" fontId="6" fillId="0" borderId="1" xfId="53" applyFont="1" applyFill="1" applyBorder="1" applyAlignment="1" applyProtection="1">
      <alignment vertical="center"/>
    </xf>
    <xf numFmtId="0" fontId="6" fillId="0" borderId="1" xfId="53" applyFont="1" applyFill="1" applyBorder="1" applyAlignment="1" applyProtection="1">
      <alignment horizontal="left" vertical="center" indent="1"/>
    </xf>
    <xf numFmtId="0" fontId="7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_北横泾泵闸估算1 2" xfId="48"/>
    <cellStyle name="40% - 强调文字颜色 6" xfId="49" builtinId="51"/>
    <cellStyle name="60% - 强调文字颜色 6" xfId="50" builtinId="52"/>
    <cellStyle name="常规 2 2 3 2" xfId="51"/>
    <cellStyle name="常规 7" xfId="52"/>
    <cellStyle name="常规 13" xfId="53"/>
    <cellStyle name="常规 2 2 2 2 2" xfId="54"/>
    <cellStyle name="常规 2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9"/>
  <sheetViews>
    <sheetView tabSelected="1" workbookViewId="0">
      <selection activeCell="E16" sqref="E16:E17"/>
    </sheetView>
  </sheetViews>
  <sheetFormatPr defaultColWidth="9" defaultRowHeight="13.5" outlineLevelCol="5"/>
  <cols>
    <col min="1" max="1" width="7.125" customWidth="1"/>
    <col min="2" max="2" width="32.625" customWidth="1"/>
    <col min="3" max="3" width="8.625" customWidth="1"/>
    <col min="4" max="6" width="12.625" customWidth="1"/>
  </cols>
  <sheetData>
    <row r="1" ht="18.75" spans="1:6">
      <c r="A1" s="1" t="s">
        <v>0</v>
      </c>
      <c r="B1" s="1"/>
      <c r="C1" s="2"/>
      <c r="D1" s="2"/>
      <c r="E1" s="2"/>
      <c r="F1" s="2"/>
    </row>
    <row r="2" ht="18.75" spans="1:6">
      <c r="A2" s="1"/>
      <c r="B2" s="1"/>
      <c r="C2" s="2"/>
      <c r="D2" s="2"/>
      <c r="E2" s="2"/>
      <c r="F2" s="2"/>
    </row>
    <row r="3" ht="18.75" spans="1:6">
      <c r="A3" s="3" t="s">
        <v>1</v>
      </c>
      <c r="B3" s="3"/>
      <c r="C3" s="3"/>
      <c r="D3" s="3"/>
      <c r="E3" s="3"/>
      <c r="F3" s="3"/>
    </row>
    <row r="4" ht="15" customHeight="1" spans="1:6">
      <c r="A4" s="4" t="s">
        <v>2</v>
      </c>
      <c r="B4" s="4" t="s">
        <v>3</v>
      </c>
      <c r="C4" s="4" t="s">
        <v>4</v>
      </c>
      <c r="D4" s="4" t="s">
        <v>5</v>
      </c>
      <c r="E4" s="5" t="s">
        <v>6</v>
      </c>
      <c r="F4" s="5" t="s">
        <v>7</v>
      </c>
    </row>
    <row r="5" ht="14.25" spans="1:6">
      <c r="A5" s="4"/>
      <c r="B5" s="4"/>
      <c r="C5" s="4"/>
      <c r="D5" s="4"/>
      <c r="E5" s="5" t="s">
        <v>8</v>
      </c>
      <c r="F5" s="5" t="s">
        <v>9</v>
      </c>
    </row>
    <row r="6" ht="16.5" customHeight="1" spans="1:6">
      <c r="A6" s="6" t="s">
        <v>10</v>
      </c>
      <c r="B6" s="7" t="s">
        <v>11</v>
      </c>
      <c r="C6" s="8"/>
      <c r="D6" s="9"/>
      <c r="E6" s="9"/>
      <c r="F6" s="10">
        <f>F7+F9+F21+F29+F31</f>
        <v>3958.0591648</v>
      </c>
    </row>
    <row r="7" ht="16.5" customHeight="1" spans="1:6">
      <c r="A7" s="11" t="s">
        <v>12</v>
      </c>
      <c r="B7" s="12" t="s">
        <v>13</v>
      </c>
      <c r="C7" s="13"/>
      <c r="D7" s="14"/>
      <c r="E7" s="14"/>
      <c r="F7" s="15">
        <f>SUM(F8)</f>
        <v>47.022</v>
      </c>
    </row>
    <row r="8" ht="16.5" customHeight="1" spans="1:6">
      <c r="A8" s="16">
        <v>1</v>
      </c>
      <c r="B8" s="17" t="s">
        <v>13</v>
      </c>
      <c r="C8" s="18" t="s">
        <v>14</v>
      </c>
      <c r="D8" s="19">
        <v>3134.8</v>
      </c>
      <c r="E8" s="19">
        <v>150</v>
      </c>
      <c r="F8" s="20">
        <f t="shared" ref="F8:F13" si="0">D8*E8/10000</f>
        <v>47.022</v>
      </c>
    </row>
    <row r="9" ht="16.5" customHeight="1" spans="1:6">
      <c r="A9" s="11" t="s">
        <v>15</v>
      </c>
      <c r="B9" s="12" t="s">
        <v>16</v>
      </c>
      <c r="C9" s="21"/>
      <c r="D9" s="22"/>
      <c r="E9" s="22"/>
      <c r="F9" s="15">
        <f>SUM(F10,F14)</f>
        <v>1281.186313</v>
      </c>
    </row>
    <row r="10" ht="16.5" customHeight="1" spans="1:6">
      <c r="A10" s="16" t="s">
        <v>17</v>
      </c>
      <c r="B10" s="17" t="s">
        <v>18</v>
      </c>
      <c r="C10" s="18" t="s">
        <v>19</v>
      </c>
      <c r="D10" s="23">
        <v>3</v>
      </c>
      <c r="E10" s="19"/>
      <c r="F10" s="20">
        <f>SUM(F11:F13)</f>
        <v>154.77</v>
      </c>
    </row>
    <row r="11" ht="16.5" customHeight="1" spans="1:6">
      <c r="A11" s="16" t="s">
        <v>20</v>
      </c>
      <c r="B11" s="24" t="s">
        <v>21</v>
      </c>
      <c r="C11" s="18" t="s">
        <v>19</v>
      </c>
      <c r="D11" s="23">
        <v>3</v>
      </c>
      <c r="E11" s="19">
        <v>350000</v>
      </c>
      <c r="F11" s="20">
        <f t="shared" si="0"/>
        <v>105</v>
      </c>
    </row>
    <row r="12" ht="16.5" customHeight="1" spans="1:6">
      <c r="A12" s="16" t="s">
        <v>22</v>
      </c>
      <c r="B12" s="24" t="s">
        <v>23</v>
      </c>
      <c r="C12" s="18" t="s">
        <v>19</v>
      </c>
      <c r="D12" s="23">
        <v>3</v>
      </c>
      <c r="E12" s="19">
        <v>108400</v>
      </c>
      <c r="F12" s="20">
        <f t="shared" si="0"/>
        <v>32.52</v>
      </c>
    </row>
    <row r="13" ht="16.5" customHeight="1" spans="1:6">
      <c r="A13" s="16" t="s">
        <v>24</v>
      </c>
      <c r="B13" s="24" t="s">
        <v>25</v>
      </c>
      <c r="C13" s="25" t="s">
        <v>26</v>
      </c>
      <c r="D13" s="23">
        <f>23*3</f>
        <v>69</v>
      </c>
      <c r="E13" s="19">
        <v>2500</v>
      </c>
      <c r="F13" s="19">
        <f t="shared" si="0"/>
        <v>17.25</v>
      </c>
    </row>
    <row r="14" ht="16.5" customHeight="1" spans="1:6">
      <c r="A14" s="16" t="s">
        <v>27</v>
      </c>
      <c r="B14" s="17" t="s">
        <v>28</v>
      </c>
      <c r="C14" s="26"/>
      <c r="D14" s="19"/>
      <c r="E14" s="22"/>
      <c r="F14" s="27">
        <f>SUM(F15:F20)</f>
        <v>1126.416313</v>
      </c>
    </row>
    <row r="15" ht="16.5" customHeight="1" spans="1:6">
      <c r="A15" s="16" t="s">
        <v>20</v>
      </c>
      <c r="B15" s="28" t="s">
        <v>29</v>
      </c>
      <c r="C15" s="18" t="s">
        <v>26</v>
      </c>
      <c r="D15" s="19">
        <v>3354</v>
      </c>
      <c r="E15" s="19">
        <v>1175.81</v>
      </c>
      <c r="F15" s="19">
        <f t="shared" ref="F15:F20" si="1">D15*E15/10000</f>
        <v>394.366674</v>
      </c>
    </row>
    <row r="16" ht="16.5" customHeight="1" spans="1:6">
      <c r="A16" s="16" t="s">
        <v>22</v>
      </c>
      <c r="B16" s="24" t="s">
        <v>30</v>
      </c>
      <c r="C16" s="18" t="s">
        <v>26</v>
      </c>
      <c r="D16" s="19">
        <v>32771</v>
      </c>
      <c r="E16" s="19">
        <v>209</v>
      </c>
      <c r="F16" s="19">
        <f t="shared" si="1"/>
        <v>684.9139</v>
      </c>
    </row>
    <row r="17" ht="16.5" customHeight="1" spans="1:6">
      <c r="A17" s="16" t="s">
        <v>24</v>
      </c>
      <c r="B17" s="24" t="s">
        <v>31</v>
      </c>
      <c r="C17" s="18" t="s">
        <v>32</v>
      </c>
      <c r="D17" s="23">
        <v>51</v>
      </c>
      <c r="E17" s="19">
        <v>3085.05</v>
      </c>
      <c r="F17" s="19">
        <f t="shared" si="1"/>
        <v>15.733755</v>
      </c>
    </row>
    <row r="18" ht="16.5" customHeight="1" spans="1:6">
      <c r="A18" s="16" t="s">
        <v>33</v>
      </c>
      <c r="B18" s="24" t="s">
        <v>34</v>
      </c>
      <c r="C18" s="18" t="s">
        <v>32</v>
      </c>
      <c r="D18" s="23">
        <v>84</v>
      </c>
      <c r="E18" s="19">
        <v>700.56</v>
      </c>
      <c r="F18" s="19">
        <f t="shared" si="1"/>
        <v>5.884704</v>
      </c>
    </row>
    <row r="19" ht="16.5" customHeight="1" spans="1:6">
      <c r="A19" s="16" t="s">
        <v>35</v>
      </c>
      <c r="B19" s="24" t="s">
        <v>36</v>
      </c>
      <c r="C19" s="18" t="s">
        <v>32</v>
      </c>
      <c r="D19" s="23">
        <v>612</v>
      </c>
      <c r="E19" s="19">
        <v>221.35</v>
      </c>
      <c r="F19" s="19">
        <f t="shared" si="1"/>
        <v>13.54662</v>
      </c>
    </row>
    <row r="20" ht="16.5" customHeight="1" spans="1:6">
      <c r="A20" s="16" t="s">
        <v>37</v>
      </c>
      <c r="B20" s="24" t="s">
        <v>38</v>
      </c>
      <c r="C20" s="18" t="s">
        <v>19</v>
      </c>
      <c r="D20" s="23">
        <v>780</v>
      </c>
      <c r="E20" s="19">
        <v>153.47</v>
      </c>
      <c r="F20" s="19">
        <f t="shared" si="1"/>
        <v>11.97066</v>
      </c>
    </row>
    <row r="21" ht="16.5" customHeight="1" spans="1:6">
      <c r="A21" s="11" t="s">
        <v>39</v>
      </c>
      <c r="B21" s="12" t="s">
        <v>40</v>
      </c>
      <c r="C21" s="29"/>
      <c r="D21" s="30"/>
      <c r="E21" s="26"/>
      <c r="F21" s="15">
        <f>SUM(F22:F28)</f>
        <v>1497.6120518</v>
      </c>
    </row>
    <row r="22" ht="16.5" customHeight="1" spans="1:6">
      <c r="A22" s="16" t="s">
        <v>17</v>
      </c>
      <c r="B22" s="17" t="s">
        <v>41</v>
      </c>
      <c r="C22" s="18" t="s">
        <v>42</v>
      </c>
      <c r="D22" s="19">
        <v>14820</v>
      </c>
      <c r="E22" s="19">
        <v>223.54</v>
      </c>
      <c r="F22" s="31">
        <f t="shared" ref="F22:F28" si="2">D22*E22/10000</f>
        <v>331.28628</v>
      </c>
    </row>
    <row r="23" ht="16.5" customHeight="1" spans="1:6">
      <c r="A23" s="16" t="s">
        <v>27</v>
      </c>
      <c r="B23" s="17" t="s">
        <v>43</v>
      </c>
      <c r="C23" s="18" t="s">
        <v>42</v>
      </c>
      <c r="D23" s="19">
        <v>8003.6</v>
      </c>
      <c r="E23" s="19">
        <v>215.89</v>
      </c>
      <c r="F23" s="31">
        <f t="shared" si="2"/>
        <v>172.7897204</v>
      </c>
    </row>
    <row r="24" ht="16.5" customHeight="1" spans="1:6">
      <c r="A24" s="16" t="s">
        <v>44</v>
      </c>
      <c r="B24" s="17" t="s">
        <v>45</v>
      </c>
      <c r="C24" s="18" t="s">
        <v>42</v>
      </c>
      <c r="D24" s="19">
        <v>40684.6</v>
      </c>
      <c r="E24" s="19">
        <v>215.89</v>
      </c>
      <c r="F24" s="31">
        <f t="shared" si="2"/>
        <v>878.3398294</v>
      </c>
    </row>
    <row r="25" ht="16.5" customHeight="1" spans="1:6">
      <c r="A25" s="16" t="s">
        <v>46</v>
      </c>
      <c r="B25" s="17" t="s">
        <v>47</v>
      </c>
      <c r="C25" s="18" t="s">
        <v>42</v>
      </c>
      <c r="D25" s="19">
        <v>450</v>
      </c>
      <c r="E25" s="19">
        <v>221.76</v>
      </c>
      <c r="F25" s="31">
        <f t="shared" si="2"/>
        <v>9.9792</v>
      </c>
    </row>
    <row r="26" ht="16.5" customHeight="1" spans="1:6">
      <c r="A26" s="16" t="s">
        <v>48</v>
      </c>
      <c r="B26" s="17" t="s">
        <v>49</v>
      </c>
      <c r="C26" s="18" t="s">
        <v>42</v>
      </c>
      <c r="D26" s="19">
        <v>542</v>
      </c>
      <c r="E26" s="19">
        <v>215.14</v>
      </c>
      <c r="F26" s="31">
        <f t="shared" si="2"/>
        <v>11.660588</v>
      </c>
    </row>
    <row r="27" ht="16.5" customHeight="1" spans="1:6">
      <c r="A27" s="16" t="s">
        <v>50</v>
      </c>
      <c r="B27" s="17" t="s">
        <v>51</v>
      </c>
      <c r="C27" s="18" t="s">
        <v>32</v>
      </c>
      <c r="D27" s="23">
        <v>62</v>
      </c>
      <c r="E27" s="19">
        <v>6380.07</v>
      </c>
      <c r="F27" s="31">
        <f t="shared" si="2"/>
        <v>39.556434</v>
      </c>
    </row>
    <row r="28" ht="16.5" customHeight="1" spans="1:6">
      <c r="A28" s="16" t="s">
        <v>52</v>
      </c>
      <c r="B28" s="17" t="s">
        <v>53</v>
      </c>
      <c r="C28" s="18" t="s">
        <v>42</v>
      </c>
      <c r="D28" s="19">
        <v>90</v>
      </c>
      <c r="E28" s="19">
        <v>6000</v>
      </c>
      <c r="F28" s="31">
        <f t="shared" si="2"/>
        <v>54</v>
      </c>
    </row>
    <row r="29" ht="16.5" customHeight="1" spans="1:6">
      <c r="A29" s="11" t="s">
        <v>54</v>
      </c>
      <c r="B29" s="12" t="s">
        <v>55</v>
      </c>
      <c r="C29" s="32"/>
      <c r="D29" s="33"/>
      <c r="E29" s="26"/>
      <c r="F29" s="34">
        <f>SUM(F30)</f>
        <v>416.16</v>
      </c>
    </row>
    <row r="30" ht="16.5" customHeight="1" spans="1:6">
      <c r="A30" s="16"/>
      <c r="B30" s="17" t="s">
        <v>56</v>
      </c>
      <c r="C30" s="32" t="s">
        <v>57</v>
      </c>
      <c r="D30" s="33">
        <v>1</v>
      </c>
      <c r="E30" s="19">
        <v>4161562</v>
      </c>
      <c r="F30" s="31">
        <v>416.16</v>
      </c>
    </row>
    <row r="31" ht="16.5" customHeight="1" spans="1:6">
      <c r="A31" s="11" t="s">
        <v>58</v>
      </c>
      <c r="B31" s="12" t="s">
        <v>59</v>
      </c>
      <c r="C31" s="32"/>
      <c r="D31" s="33"/>
      <c r="E31" s="26"/>
      <c r="F31" s="15">
        <f>SUM(F32:F33)</f>
        <v>716.0788</v>
      </c>
    </row>
    <row r="32" ht="16.5" customHeight="1" spans="1:6">
      <c r="A32" s="16" t="s">
        <v>17</v>
      </c>
      <c r="B32" s="35" t="s">
        <v>60</v>
      </c>
      <c r="C32" s="18" t="s">
        <v>42</v>
      </c>
      <c r="D32" s="19">
        <v>3013.39</v>
      </c>
      <c r="E32" s="36">
        <v>2000</v>
      </c>
      <c r="F32" s="36">
        <f>D32*E32/10000</f>
        <v>602.678</v>
      </c>
    </row>
    <row r="33" ht="16.5" customHeight="1" spans="1:6">
      <c r="A33" s="16" t="s">
        <v>27</v>
      </c>
      <c r="B33" s="35" t="s">
        <v>61</v>
      </c>
      <c r="C33" s="18" t="s">
        <v>42</v>
      </c>
      <c r="D33" s="19">
        <v>5670.04</v>
      </c>
      <c r="E33" s="36">
        <v>200</v>
      </c>
      <c r="F33" s="36">
        <f>D33*E33/10000</f>
        <v>113.4008</v>
      </c>
    </row>
    <row r="34" ht="16.5" customHeight="1" spans="1:6">
      <c r="A34" s="6" t="s">
        <v>62</v>
      </c>
      <c r="B34" s="7" t="s">
        <v>63</v>
      </c>
      <c r="C34" s="8"/>
      <c r="D34" s="9"/>
      <c r="E34" s="9"/>
      <c r="F34" s="37">
        <v>290.56</v>
      </c>
    </row>
    <row r="35" ht="16.5" customHeight="1" spans="1:6">
      <c r="A35" s="38">
        <v>1</v>
      </c>
      <c r="B35" s="39" t="s">
        <v>64</v>
      </c>
      <c r="C35" s="32"/>
      <c r="D35" s="33"/>
      <c r="E35" s="26"/>
      <c r="F35" s="31"/>
    </row>
    <row r="36" ht="16.5" customHeight="1" spans="1:6">
      <c r="A36" s="38" t="s">
        <v>65</v>
      </c>
      <c r="B36" s="39" t="s">
        <v>66</v>
      </c>
      <c r="C36" s="32"/>
      <c r="D36" s="33"/>
      <c r="E36" s="26"/>
      <c r="F36" s="31">
        <v>39.71</v>
      </c>
    </row>
    <row r="37" ht="16.5" customHeight="1" spans="1:6">
      <c r="A37" s="38" t="s">
        <v>67</v>
      </c>
      <c r="B37" s="39" t="s">
        <v>68</v>
      </c>
      <c r="C37" s="32"/>
      <c r="D37" s="33"/>
      <c r="E37" s="26"/>
      <c r="F37" s="31">
        <v>2</v>
      </c>
    </row>
    <row r="38" ht="16.5" customHeight="1" spans="1:6">
      <c r="A38" s="38">
        <v>2</v>
      </c>
      <c r="B38" s="39" t="s">
        <v>69</v>
      </c>
      <c r="C38" s="32"/>
      <c r="D38" s="33"/>
      <c r="E38" s="26"/>
      <c r="F38" s="31"/>
    </row>
    <row r="39" ht="16.5" customHeight="1" spans="1:6">
      <c r="A39" s="16" t="s">
        <v>20</v>
      </c>
      <c r="B39" s="40" t="s">
        <v>70</v>
      </c>
      <c r="C39" s="13"/>
      <c r="D39" s="14"/>
      <c r="E39" s="14"/>
      <c r="F39" s="31">
        <f>(78.1+(F6-3000)*(42.7/2000))*0.9*0.85</f>
        <v>75.3942408238872</v>
      </c>
    </row>
    <row r="40" ht="16.5" customHeight="1" spans="1:6">
      <c r="A40" s="16" t="s">
        <v>22</v>
      </c>
      <c r="B40" s="40" t="s">
        <v>71</v>
      </c>
      <c r="C40" s="13"/>
      <c r="D40" s="14"/>
      <c r="E40" s="14"/>
      <c r="F40" s="31">
        <v>27.85</v>
      </c>
    </row>
    <row r="41" ht="16.5" customHeight="1" spans="1:6">
      <c r="A41" s="38">
        <v>3</v>
      </c>
      <c r="B41" s="39" t="s">
        <v>72</v>
      </c>
      <c r="C41" s="26"/>
      <c r="D41" s="33"/>
      <c r="E41" s="26"/>
      <c r="F41" s="31">
        <v>20</v>
      </c>
    </row>
    <row r="42" ht="16.5" customHeight="1" spans="1:6">
      <c r="A42" s="38" t="s">
        <v>46</v>
      </c>
      <c r="B42" s="39" t="s">
        <v>73</v>
      </c>
      <c r="C42" s="26"/>
      <c r="D42" s="33"/>
      <c r="E42" s="26"/>
      <c r="F42" s="31"/>
    </row>
    <row r="43" ht="16.5" customHeight="1" spans="1:6">
      <c r="A43" s="16" t="s">
        <v>20</v>
      </c>
      <c r="B43" s="40" t="s">
        <v>74</v>
      </c>
      <c r="C43" s="26"/>
      <c r="D43" s="33"/>
      <c r="E43" s="26"/>
      <c r="F43" s="31">
        <f>2000*1%+(F6-2000)*0.5%</f>
        <v>29.790295824</v>
      </c>
    </row>
    <row r="44" ht="16.5" customHeight="1" spans="1:6">
      <c r="A44" s="16" t="s">
        <v>22</v>
      </c>
      <c r="B44" s="40" t="s">
        <v>75</v>
      </c>
      <c r="C44" s="26"/>
      <c r="D44" s="33"/>
      <c r="E44" s="26"/>
      <c r="F44" s="31">
        <f>(103.8+(F6-3000)*3.005%)*0.8*0.85</f>
        <v>90.1609809735232</v>
      </c>
    </row>
    <row r="45" spans="1:6">
      <c r="A45" s="38" t="s">
        <v>50</v>
      </c>
      <c r="B45" s="39" t="s">
        <v>76</v>
      </c>
      <c r="C45" s="26"/>
      <c r="D45" s="33"/>
      <c r="E45" s="26"/>
      <c r="F45" s="31">
        <v>5.66</v>
      </c>
    </row>
    <row r="46" spans="1:6">
      <c r="A46" s="6" t="s">
        <v>77</v>
      </c>
      <c r="B46" s="7" t="s">
        <v>78</v>
      </c>
      <c r="C46" s="8" t="s">
        <v>14</v>
      </c>
      <c r="D46" s="10">
        <v>3134.5</v>
      </c>
      <c r="E46" s="10"/>
      <c r="F46" s="10">
        <f>F6+F34</f>
        <v>4248.6191648</v>
      </c>
    </row>
    <row r="47" ht="20.25" spans="1:1">
      <c r="A47" s="41" t="s">
        <v>79</v>
      </c>
    </row>
    <row r="48" ht="20.25" spans="1:1">
      <c r="A48" s="42" t="s">
        <v>79</v>
      </c>
    </row>
    <row r="49" ht="20.25" spans="1:1">
      <c r="A49" s="42" t="s">
        <v>79</v>
      </c>
    </row>
  </sheetData>
  <mergeCells count="6">
    <mergeCell ref="A1:B1"/>
    <mergeCell ref="A3:F3"/>
    <mergeCell ref="A4:A5"/>
    <mergeCell ref="B4:B5"/>
    <mergeCell ref="C4:C5"/>
    <mergeCell ref="D4:D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卞玮</dc:creator>
  <cp:lastModifiedBy>Administrator</cp:lastModifiedBy>
  <dcterms:created xsi:type="dcterms:W3CDTF">2022-10-13T06:30:00Z</dcterms:created>
  <dcterms:modified xsi:type="dcterms:W3CDTF">2022-10-17T05:42:17Z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DBECBCF32909419E98B3740DA9828E2F</vt:lpwstr>
  </property>
</Properties>
</file>