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6" windowHeight="21503" activeTab="0"/>
  </bookViews>
  <sheets>
    <sheet name="Sheet1" sheetId="1" r:id="rId1"/>
    <sheet name="Sheet2" sheetId="2" r:id="rId2"/>
    <sheet name="Sheet3" sheetId="3" r:id="rId3"/>
  </sheets>
  <definedNames/>
  <calcPr fullCalcOnLoad="1" fullPrecision="0"/>
  <oleSize ref="A1:M158"/>
</workbook>
</file>

<file path=xl/sharedStrings.xml><?xml version="1.0" encoding="utf-8"?>
<sst xmlns="http://schemas.openxmlformats.org/spreadsheetml/2006/main" count="144" uniqueCount="116">
  <si>
    <t>长江珍品养殖一场养殖尾水净化处理系统建设项目投资明细表</t>
  </si>
  <si>
    <t>序号</t>
  </si>
  <si>
    <t>类别</t>
  </si>
  <si>
    <t>实施内容</t>
  </si>
  <si>
    <t>单位</t>
  </si>
  <si>
    <t>工程量</t>
  </si>
  <si>
    <t>单价（元）</t>
  </si>
  <si>
    <t>合计（万元）</t>
  </si>
  <si>
    <t>备注</t>
  </si>
  <si>
    <t>一</t>
  </si>
  <si>
    <t>设施建设</t>
  </si>
  <si>
    <t>（一）</t>
  </si>
  <si>
    <t>池塘整修</t>
  </si>
  <si>
    <t>土方</t>
  </si>
  <si>
    <r>
      <t>m</t>
    </r>
    <r>
      <rPr>
        <vertAlign val="superscript"/>
        <sz val="10.5"/>
        <color indexed="8"/>
        <rFont val="Times New Roman"/>
        <family val="1"/>
      </rPr>
      <t>3</t>
    </r>
  </si>
  <si>
    <t>护坡</t>
  </si>
  <si>
    <t>钢筋混凝土     土工布衬垫</t>
  </si>
  <si>
    <r>
      <t>m</t>
    </r>
    <r>
      <rPr>
        <vertAlign val="superscript"/>
        <sz val="10.5"/>
        <rFont val="Times New Roman"/>
        <family val="1"/>
      </rPr>
      <t>2</t>
    </r>
  </si>
  <si>
    <t>进水口侧等新建</t>
  </si>
  <si>
    <t>（二）</t>
  </si>
  <si>
    <t>进排水系统</t>
  </si>
  <si>
    <t>钢混预制进水明渠</t>
  </si>
  <si>
    <t>1200×800</t>
  </si>
  <si>
    <t>m</t>
  </si>
  <si>
    <t>改造、U型</t>
  </si>
  <si>
    <t>a</t>
  </si>
  <si>
    <t>辅料</t>
  </si>
  <si>
    <t>水泥、黄沙、防渗剂等</t>
  </si>
  <si>
    <t>C30</t>
  </si>
  <si>
    <t>b</t>
  </si>
  <si>
    <t>建筑垃圾清运</t>
  </si>
  <si>
    <t>c</t>
  </si>
  <si>
    <t>人工</t>
  </si>
  <si>
    <t>工时</t>
  </si>
  <si>
    <t>进水闸口</t>
  </si>
  <si>
    <r>
      <t>砖混、</t>
    </r>
    <r>
      <rPr>
        <sz val="9"/>
        <color indexed="8"/>
        <rFont val="Times New Roman"/>
        <family val="1"/>
      </rPr>
      <t>PVC</t>
    </r>
    <r>
      <rPr>
        <sz val="9"/>
        <color indexed="8"/>
        <rFont val="宋体"/>
        <family val="0"/>
      </rPr>
      <t>管</t>
    </r>
  </si>
  <si>
    <t>套</t>
  </si>
  <si>
    <t>拆旧新建</t>
  </si>
  <si>
    <r>
      <t>排水闸门</t>
    </r>
    <r>
      <rPr>
        <sz val="9"/>
        <color indexed="8"/>
        <rFont val="Times New Roman"/>
        <family val="1"/>
      </rPr>
      <t xml:space="preserve"> </t>
    </r>
  </si>
  <si>
    <t>排水暗管</t>
  </si>
  <si>
    <r>
      <rPr>
        <sz val="9"/>
        <color indexed="8"/>
        <rFont val="Times New Roman"/>
        <family val="1"/>
      </rPr>
      <t>PVC</t>
    </r>
    <r>
      <rPr>
        <sz val="9"/>
        <color indexed="8"/>
        <rFont val="宋体"/>
        <family val="0"/>
      </rPr>
      <t>,直径</t>
    </r>
    <r>
      <rPr>
        <sz val="9"/>
        <color indexed="8"/>
        <rFont val="宋体"/>
        <family val="0"/>
      </rPr>
      <t>5</t>
    </r>
    <r>
      <rPr>
        <sz val="9"/>
        <color indexed="8"/>
        <rFont val="Times New Roman"/>
        <family val="1"/>
      </rPr>
      <t>00</t>
    </r>
  </si>
  <si>
    <t>新建</t>
  </si>
  <si>
    <t>过水涵管</t>
  </si>
  <si>
    <r>
      <rPr>
        <sz val="9"/>
        <color indexed="8"/>
        <rFont val="Times New Roman"/>
        <family val="1"/>
      </rPr>
      <t>PVC</t>
    </r>
    <r>
      <rPr>
        <sz val="9"/>
        <color indexed="8"/>
        <rFont val="宋体"/>
        <family val="0"/>
      </rPr>
      <t>,直径</t>
    </r>
    <r>
      <rPr>
        <sz val="9"/>
        <color indexed="8"/>
        <rFont val="Times New Roman"/>
        <family val="1"/>
      </rPr>
      <t>800</t>
    </r>
  </si>
  <si>
    <t>生态浮筏</t>
  </si>
  <si>
    <t>DN75×1m×2m</t>
  </si>
  <si>
    <r>
      <t>D</t>
    </r>
    <r>
      <rPr>
        <sz val="9"/>
        <color indexed="8"/>
        <rFont val="宋体"/>
        <family val="0"/>
      </rPr>
      <t>N75PVC管材</t>
    </r>
  </si>
  <si>
    <r>
      <t>D</t>
    </r>
    <r>
      <rPr>
        <sz val="9"/>
        <color indexed="8"/>
        <rFont val="宋体"/>
        <family val="0"/>
      </rPr>
      <t>N75PVC直角弯</t>
    </r>
  </si>
  <si>
    <t>只</t>
  </si>
  <si>
    <t>聚乙烯尼龙绳</t>
  </si>
  <si>
    <r>
      <rPr>
        <sz val="9"/>
        <color indexed="8"/>
        <rFont val="宋体"/>
        <family val="0"/>
      </rPr>
      <t>直径</t>
    </r>
    <r>
      <rPr>
        <sz val="9"/>
        <color indexed="8"/>
        <rFont val="宋体"/>
        <family val="0"/>
      </rPr>
      <t>1</t>
    </r>
    <r>
      <rPr>
        <sz val="9"/>
        <color indexed="8"/>
        <rFont val="Times New Roman"/>
        <family val="1"/>
      </rPr>
      <t>0mm</t>
    </r>
  </si>
  <si>
    <t>d</t>
  </si>
  <si>
    <t>粘合剂</t>
  </si>
  <si>
    <t>kg</t>
  </si>
  <si>
    <t>生物过滤坝</t>
  </si>
  <si>
    <t>纳米曝气管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</si>
  <si>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米</t>
    </r>
    <r>
      <rPr>
        <sz val="9"/>
        <color indexed="8"/>
        <rFont val="Times New Roman"/>
        <family val="1"/>
      </rPr>
      <t>×3</t>
    </r>
    <r>
      <rPr>
        <sz val="9"/>
        <color indexed="8"/>
        <rFont val="宋体"/>
        <family val="0"/>
      </rPr>
      <t>米均布</t>
    </r>
  </si>
  <si>
    <t>挺水植物</t>
  </si>
  <si>
    <t>明细详见附表1-2</t>
  </si>
  <si>
    <t>泵房</t>
  </si>
  <si>
    <t>座</t>
  </si>
  <si>
    <t>改建</t>
  </si>
  <si>
    <t>泵站</t>
  </si>
  <si>
    <t>（三）</t>
  </si>
  <si>
    <t>道路</t>
  </si>
  <si>
    <t>区域道路</t>
  </si>
  <si>
    <t>水泥路面</t>
  </si>
  <si>
    <t>部分道路拆旧改造</t>
  </si>
  <si>
    <t>二</t>
  </si>
  <si>
    <t>二类费用</t>
  </si>
  <si>
    <t>规划、工艺设计费</t>
  </si>
  <si>
    <t>包括工程咨询费、设计费、审计审价、财务监理、招投标、工程监理等费用</t>
  </si>
  <si>
    <t>施工设计费</t>
  </si>
  <si>
    <t>工程监理费</t>
  </si>
  <si>
    <t>审计审价费</t>
  </si>
  <si>
    <t>其他</t>
  </si>
  <si>
    <t>合计</t>
  </si>
  <si>
    <t>本表解释：蓝色字体为提示，红色字体为警告，绿色字体为满足条件，灰底框为默认值</t>
  </si>
  <si>
    <t xml:space="preserve">              表一如遇见要单独插入一行，注意拉下使用上行A列或者下行A列，拖拽给A列公式即可</t>
  </si>
  <si>
    <t>值班房（新建）</t>
  </si>
  <si>
    <t>值班房（改造）</t>
  </si>
  <si>
    <t>其他建筑面积插入本表，请插入6行之前，第3行后</t>
  </si>
  <si>
    <t>仓库（新建）</t>
  </si>
  <si>
    <t>仓库（改造）</t>
  </si>
  <si>
    <t>泵站个数（新建）</t>
  </si>
  <si>
    <t>泵站单价</t>
  </si>
  <si>
    <t>新建泵房总面积</t>
  </si>
  <si>
    <t xml:space="preserve">泵站（改造） </t>
  </si>
  <si>
    <t xml:space="preserve">主干道路1（水泥）长 </t>
  </si>
  <si>
    <t xml:space="preserve">宽度 </t>
  </si>
  <si>
    <t>主干道路2(水泥) 长</t>
  </si>
  <si>
    <t>宽度</t>
  </si>
  <si>
    <t xml:space="preserve">辅助道路（沙石）长 </t>
  </si>
  <si>
    <t>截水闸</t>
  </si>
  <si>
    <t xml:space="preserve">进水渠道1200×800 </t>
  </si>
  <si>
    <t xml:space="preserve">进水渠道1000×800 </t>
  </si>
  <si>
    <t xml:space="preserve">进水渠道800×800 </t>
  </si>
  <si>
    <t xml:space="preserve">进水渠道600×800 </t>
  </si>
  <si>
    <t>排水渠道800×800</t>
  </si>
  <si>
    <t>双边排水闸口</t>
  </si>
  <si>
    <t>单边排水闸口</t>
  </si>
  <si>
    <t>排水闸门</t>
  </si>
  <si>
    <t>围栏长度</t>
  </si>
  <si>
    <t>围栏高度</t>
  </si>
  <si>
    <t>涵管长度</t>
  </si>
  <si>
    <t>涵洞个数</t>
  </si>
  <si>
    <t>区域内湿地</t>
  </si>
  <si>
    <t>设计养殖池塘面积</t>
  </si>
  <si>
    <t>设计区域</t>
  </si>
  <si>
    <t>原有养殖池塘</t>
  </si>
  <si>
    <t>变压器</t>
  </si>
  <si>
    <t>个数</t>
  </si>
  <si>
    <t>价钱</t>
  </si>
  <si>
    <t>清淤土方因子</t>
  </si>
  <si>
    <t>回土土方因子</t>
  </si>
  <si>
    <t>其他费用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</si>
</sst>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m²&quot;"/>
    <numFmt numFmtId="177" formatCode="0\ &quot;座&quot;"/>
    <numFmt numFmtId="178" formatCode="0\ &quot;万元/座&quot;"/>
    <numFmt numFmtId="179" formatCode="0\ &quot;m&quot;"/>
    <numFmt numFmtId="180" formatCode="0.0\ &quot;m&quot;"/>
    <numFmt numFmtId="181" formatCode="0\ &quot;个&quot;"/>
    <numFmt numFmtId="182" formatCode="0.0\ &quot;亩&quot;"/>
    <numFmt numFmtId="183" formatCode="0\ &quot;KVA&quot;"/>
    <numFmt numFmtId="184" formatCode="0.0%"/>
    <numFmt numFmtId="185" formatCode="0.00_);[Red]\(0.00\)"/>
    <numFmt numFmtId="186" formatCode="0.0\ &quot;&quot;"/>
    <numFmt numFmtId="187" formatCode="0.00&quot;淤泥层计&quot;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48"/>
      <name val="宋体"/>
      <family val="0"/>
    </font>
    <font>
      <sz val="12"/>
      <color indexed="12"/>
      <name val="宋体"/>
      <family val="0"/>
    </font>
    <font>
      <sz val="8"/>
      <color indexed="22"/>
      <name val="宋体"/>
      <family val="0"/>
    </font>
    <font>
      <sz val="12"/>
      <color indexed="10"/>
      <name val="宋体"/>
      <family val="0"/>
    </font>
    <font>
      <b/>
      <sz val="14"/>
      <color indexed="8"/>
      <name val="方正小标宋简体"/>
      <family val="4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0.5"/>
      <color indexed="8"/>
      <name val="宋体"/>
      <family val="0"/>
    </font>
    <font>
      <b/>
      <sz val="10.5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vertAlign val="superscript"/>
      <sz val="10.5"/>
      <color indexed="8"/>
      <name val="Times New Roman"/>
      <family val="1"/>
    </font>
    <font>
      <vertAlign val="superscript"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rgb="FF000000"/>
      <name val="方正小标宋简体"/>
      <family val="4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8" fontId="0" fillId="33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179" fontId="0" fillId="33" borderId="0" xfId="0" applyNumberFormat="1" applyFill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vertical="center"/>
    </xf>
    <xf numFmtId="180" fontId="0" fillId="33" borderId="0" xfId="0" applyNumberFormat="1" applyFont="1" applyFill="1" applyAlignment="1">
      <alignment vertical="center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vertical="center"/>
    </xf>
    <xf numFmtId="9" fontId="0" fillId="33" borderId="0" xfId="0" applyNumberFormat="1" applyFill="1" applyAlignment="1">
      <alignment vertical="center"/>
    </xf>
    <xf numFmtId="184" fontId="0" fillId="33" borderId="0" xfId="0" applyNumberForma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vertical="top" wrapText="1"/>
    </xf>
    <xf numFmtId="185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85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86" fontId="9" fillId="0" borderId="10" xfId="0" applyNumberFormat="1" applyFont="1" applyBorder="1" applyAlignment="1">
      <alignment horizontal="center" vertical="top" wrapText="1"/>
    </xf>
    <xf numFmtId="187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185" fontId="12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58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top" wrapText="1"/>
    </xf>
    <xf numFmtId="10" fontId="17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FF0000"/>
      </font>
      <border/>
    </dxf>
    <dxf>
      <font>
        <b val="0"/>
        <color rgb="FF00FF00"/>
      </font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="160" zoomScaleNormal="160" workbookViewId="0" topLeftCell="A1">
      <selection activeCell="G29" sqref="G29:G34"/>
    </sheetView>
  </sheetViews>
  <sheetFormatPr defaultColWidth="8.75390625" defaultRowHeight="14.25"/>
  <cols>
    <col min="1" max="1" width="6.50390625" style="0" customWidth="1"/>
    <col min="2" max="2" width="12.75390625" style="0" customWidth="1"/>
    <col min="3" max="3" width="10.625" style="0" customWidth="1"/>
    <col min="4" max="4" width="5.125" style="26" customWidth="1"/>
    <col min="5" max="5" width="7.375" style="0" customWidth="1"/>
    <col min="6" max="6" width="10.00390625" style="0" customWidth="1"/>
    <col min="7" max="7" width="12.25390625" style="0" customWidth="1"/>
    <col min="8" max="8" width="13.50390625" style="0" customWidth="1"/>
  </cols>
  <sheetData>
    <row r="1" spans="1:8" ht="51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ht="17.25" customHeight="1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</row>
    <row r="3" spans="1:8" ht="15">
      <c r="A3" s="29" t="s">
        <v>9</v>
      </c>
      <c r="B3" s="30" t="s">
        <v>10</v>
      </c>
      <c r="C3" s="31"/>
      <c r="D3" s="31"/>
      <c r="E3" s="32"/>
      <c r="F3" s="33"/>
      <c r="G3" s="34"/>
      <c r="H3" s="35"/>
    </row>
    <row r="4" spans="1:8" ht="15">
      <c r="A4" s="36" t="s">
        <v>11</v>
      </c>
      <c r="B4" s="30" t="s">
        <v>12</v>
      </c>
      <c r="C4" s="31"/>
      <c r="D4" s="31"/>
      <c r="E4" s="32"/>
      <c r="F4" s="33"/>
      <c r="G4" s="37">
        <f>G5+G6</f>
        <v>102.34</v>
      </c>
      <c r="H4" s="35"/>
    </row>
    <row r="5" spans="1:8" ht="15">
      <c r="A5" s="38">
        <f ca="1">COUNT(A$4:OFFSET(A5,-1,0,1))+1</f>
        <v>1</v>
      </c>
      <c r="B5" s="39" t="s">
        <v>13</v>
      </c>
      <c r="C5" s="31"/>
      <c r="D5" s="31" t="s">
        <v>14</v>
      </c>
      <c r="E5" s="40">
        <v>31800</v>
      </c>
      <c r="F5" s="32">
        <v>26</v>
      </c>
      <c r="G5" s="34">
        <f>ROUND(E5*F5*0.0001,2)</f>
        <v>82.68</v>
      </c>
      <c r="H5" s="41"/>
    </row>
    <row r="6" spans="1:8" s="24" customFormat="1" ht="24.75" customHeight="1">
      <c r="A6" s="38">
        <f ca="1">COUNT(A$4:OFFSET(A6,-1,0,1))+1</f>
        <v>2</v>
      </c>
      <c r="B6" s="42" t="s">
        <v>15</v>
      </c>
      <c r="C6" s="42" t="s">
        <v>16</v>
      </c>
      <c r="D6" s="38" t="s">
        <v>17</v>
      </c>
      <c r="E6" s="43">
        <v>1828</v>
      </c>
      <c r="F6" s="43">
        <v>107.53</v>
      </c>
      <c r="G6" s="44">
        <f>ROUND(E6*F6*0.0001,2)</f>
        <v>19.66</v>
      </c>
      <c r="H6" s="42" t="s">
        <v>18</v>
      </c>
    </row>
    <row r="7" spans="1:8" ht="15">
      <c r="A7" s="36" t="s">
        <v>19</v>
      </c>
      <c r="B7" s="30" t="s">
        <v>20</v>
      </c>
      <c r="C7" s="31"/>
      <c r="D7" s="31"/>
      <c r="E7" s="33"/>
      <c r="F7" s="33"/>
      <c r="G7" s="37">
        <f>G8+G12+G13+G14+G15+G16+G21+G22+G23+G24+G25</f>
        <v>637.91</v>
      </c>
      <c r="H7" s="39"/>
    </row>
    <row r="8" spans="1:8" ht="15">
      <c r="A8" s="36">
        <v>1</v>
      </c>
      <c r="B8" s="39" t="s">
        <v>21</v>
      </c>
      <c r="C8" s="45" t="s">
        <v>22</v>
      </c>
      <c r="D8" s="31" t="s">
        <v>23</v>
      </c>
      <c r="E8" s="32">
        <v>2760</v>
      </c>
      <c r="F8" s="32">
        <v>217.92</v>
      </c>
      <c r="G8" s="34">
        <f>ROUND(E8*F8*0.0001,2)</f>
        <v>60.15</v>
      </c>
      <c r="H8" s="39" t="s">
        <v>24</v>
      </c>
    </row>
    <row r="9" spans="1:8" ht="21">
      <c r="A9" s="36" t="s">
        <v>25</v>
      </c>
      <c r="B9" s="39" t="s">
        <v>26</v>
      </c>
      <c r="C9" s="39" t="s">
        <v>27</v>
      </c>
      <c r="D9" s="31" t="s">
        <v>14</v>
      </c>
      <c r="E9" s="32">
        <v>420</v>
      </c>
      <c r="F9" s="32">
        <v>650</v>
      </c>
      <c r="G9" s="34">
        <f>E9*F9*0.0001</f>
        <v>27.3</v>
      </c>
      <c r="H9" s="39" t="s">
        <v>28</v>
      </c>
    </row>
    <row r="10" spans="1:8" ht="15">
      <c r="A10" s="36" t="s">
        <v>29</v>
      </c>
      <c r="B10" s="39" t="s">
        <v>30</v>
      </c>
      <c r="C10" s="39"/>
      <c r="D10" s="31" t="s">
        <v>14</v>
      </c>
      <c r="E10" s="32">
        <v>461.7</v>
      </c>
      <c r="F10" s="32">
        <v>300</v>
      </c>
      <c r="G10" s="34">
        <v>13.85</v>
      </c>
      <c r="H10" s="39"/>
    </row>
    <row r="11" spans="1:9" ht="15">
      <c r="A11" s="36" t="s">
        <v>31</v>
      </c>
      <c r="B11" s="39" t="s">
        <v>32</v>
      </c>
      <c r="C11" s="39"/>
      <c r="D11" s="39" t="s">
        <v>33</v>
      </c>
      <c r="E11" s="32">
        <v>380</v>
      </c>
      <c r="F11" s="32">
        <v>500</v>
      </c>
      <c r="G11" s="34">
        <f>E11*F11*0.0001</f>
        <v>19</v>
      </c>
      <c r="H11" s="39"/>
      <c r="I11" s="67">
        <v>-0.38</v>
      </c>
    </row>
    <row r="12" spans="1:8" ht="15">
      <c r="A12" s="36">
        <v>2</v>
      </c>
      <c r="B12" s="39" t="s">
        <v>34</v>
      </c>
      <c r="C12" s="39" t="s">
        <v>35</v>
      </c>
      <c r="D12" s="46" t="s">
        <v>36</v>
      </c>
      <c r="E12" s="32">
        <v>46</v>
      </c>
      <c r="F12" s="32">
        <v>1621.84</v>
      </c>
      <c r="G12" s="34">
        <f aca="true" t="shared" si="0" ref="G12:G18">ROUND(E12*F12*0.0001,2)</f>
        <v>7.46</v>
      </c>
      <c r="H12" s="39" t="s">
        <v>37</v>
      </c>
    </row>
    <row r="13" spans="1:8" ht="15">
      <c r="A13" s="36">
        <v>3</v>
      </c>
      <c r="B13" s="39" t="s">
        <v>38</v>
      </c>
      <c r="C13" s="39" t="s">
        <v>35</v>
      </c>
      <c r="D13" s="46" t="s">
        <v>36</v>
      </c>
      <c r="E13" s="32">
        <v>91</v>
      </c>
      <c r="F13" s="32">
        <v>7909.11</v>
      </c>
      <c r="G13" s="34">
        <f t="shared" si="0"/>
        <v>71.97</v>
      </c>
      <c r="H13" s="39" t="s">
        <v>37</v>
      </c>
    </row>
    <row r="14" spans="1:8" ht="15">
      <c r="A14" s="38">
        <v>4</v>
      </c>
      <c r="B14" s="39" t="s">
        <v>39</v>
      </c>
      <c r="C14" s="47" t="s">
        <v>40</v>
      </c>
      <c r="D14" s="48" t="s">
        <v>23</v>
      </c>
      <c r="E14" s="32">
        <v>70</v>
      </c>
      <c r="F14" s="32">
        <v>564.42</v>
      </c>
      <c r="G14" s="34">
        <f t="shared" si="0"/>
        <v>3.95</v>
      </c>
      <c r="H14" s="39" t="s">
        <v>41</v>
      </c>
    </row>
    <row r="15" spans="1:11" ht="15" customHeight="1">
      <c r="A15" s="38">
        <v>5</v>
      </c>
      <c r="B15" s="39" t="s">
        <v>42</v>
      </c>
      <c r="C15" s="47" t="s">
        <v>43</v>
      </c>
      <c r="D15" s="48" t="s">
        <v>23</v>
      </c>
      <c r="E15" s="32">
        <v>266</v>
      </c>
      <c r="F15" s="32">
        <v>887.22</v>
      </c>
      <c r="G15" s="34">
        <f t="shared" si="0"/>
        <v>23.6</v>
      </c>
      <c r="H15" s="39" t="s">
        <v>41</v>
      </c>
      <c r="K15" s="68"/>
    </row>
    <row r="16" spans="1:11" ht="15" customHeight="1">
      <c r="A16" s="38">
        <f ca="1">COUNT(A$7:OFFSET(A16,-1,0,1))+1</f>
        <v>6</v>
      </c>
      <c r="B16" s="42" t="s">
        <v>44</v>
      </c>
      <c r="C16" s="49" t="s">
        <v>45</v>
      </c>
      <c r="D16" s="38" t="s">
        <v>17</v>
      </c>
      <c r="E16" s="43">
        <v>14250</v>
      </c>
      <c r="F16" s="43">
        <v>180</v>
      </c>
      <c r="G16" s="44">
        <f t="shared" si="0"/>
        <v>256.5</v>
      </c>
      <c r="H16" s="50">
        <v>0.17</v>
      </c>
      <c r="K16" s="68"/>
    </row>
    <row r="17" spans="1:11" ht="15" customHeight="1">
      <c r="A17" s="51" t="s">
        <v>25</v>
      </c>
      <c r="B17" s="39" t="s">
        <v>46</v>
      </c>
      <c r="C17" s="47"/>
      <c r="D17" s="48" t="s">
        <v>23</v>
      </c>
      <c r="E17" s="43">
        <v>42750</v>
      </c>
      <c r="F17" s="32">
        <v>40</v>
      </c>
      <c r="G17" s="34">
        <f t="shared" si="0"/>
        <v>171</v>
      </c>
      <c r="H17" s="39" t="s">
        <v>41</v>
      </c>
      <c r="K17" s="68"/>
    </row>
    <row r="18" spans="1:11" ht="15" customHeight="1">
      <c r="A18" s="38" t="s">
        <v>29</v>
      </c>
      <c r="B18" s="39" t="s">
        <v>47</v>
      </c>
      <c r="C18" s="39"/>
      <c r="D18" s="46" t="s">
        <v>48</v>
      </c>
      <c r="E18" s="32">
        <v>28500</v>
      </c>
      <c r="F18" s="32">
        <v>18</v>
      </c>
      <c r="G18" s="34">
        <f t="shared" si="0"/>
        <v>51.3</v>
      </c>
      <c r="H18" s="39" t="s">
        <v>37</v>
      </c>
      <c r="K18" s="68"/>
    </row>
    <row r="19" spans="1:11" ht="15" customHeight="1">
      <c r="A19" s="38" t="s">
        <v>31</v>
      </c>
      <c r="B19" s="39" t="s">
        <v>49</v>
      </c>
      <c r="C19" s="47" t="s">
        <v>50</v>
      </c>
      <c r="D19" s="48" t="s">
        <v>23</v>
      </c>
      <c r="E19" s="43">
        <v>115401</v>
      </c>
      <c r="F19" s="32">
        <v>2.87</v>
      </c>
      <c r="G19" s="34">
        <v>33.12</v>
      </c>
      <c r="H19" s="39" t="s">
        <v>41</v>
      </c>
      <c r="K19" s="68"/>
    </row>
    <row r="20" spans="1:11" ht="15" customHeight="1">
      <c r="A20" s="38" t="s">
        <v>51</v>
      </c>
      <c r="B20" s="42" t="s">
        <v>26</v>
      </c>
      <c r="C20" s="49" t="s">
        <v>52</v>
      </c>
      <c r="D20" s="38" t="s">
        <v>53</v>
      </c>
      <c r="E20" s="43">
        <v>142.5</v>
      </c>
      <c r="F20" s="43">
        <v>75.8</v>
      </c>
      <c r="G20" s="44">
        <v>1.08</v>
      </c>
      <c r="H20" s="50"/>
      <c r="K20" s="68"/>
    </row>
    <row r="21" spans="1:11" s="25" customFormat="1" ht="15" customHeight="1">
      <c r="A21" s="52">
        <f ca="1">COUNT(A$7:OFFSET(A21,-1,0,1))+1</f>
        <v>7</v>
      </c>
      <c r="B21" s="47" t="s">
        <v>54</v>
      </c>
      <c r="C21" s="53"/>
      <c r="D21" s="31" t="s">
        <v>14</v>
      </c>
      <c r="E21" s="54">
        <v>173</v>
      </c>
      <c r="F21" s="54">
        <v>900.84</v>
      </c>
      <c r="G21" s="55">
        <f>ROUND(E21*F21*0.0001,2)</f>
        <v>15.58</v>
      </c>
      <c r="H21" s="47" t="s">
        <v>41</v>
      </c>
      <c r="K21" s="69"/>
    </row>
    <row r="22" spans="1:11" ht="15" customHeight="1">
      <c r="A22" s="38">
        <f ca="1">COUNT(A$7:OFFSET(A22,-1,0,1))+1</f>
        <v>8</v>
      </c>
      <c r="B22" s="39" t="s">
        <v>55</v>
      </c>
      <c r="C22" s="47" t="s">
        <v>56</v>
      </c>
      <c r="D22" s="48" t="s">
        <v>23</v>
      </c>
      <c r="E22" s="32">
        <v>10500</v>
      </c>
      <c r="F22" s="32">
        <v>25</v>
      </c>
      <c r="G22" s="34">
        <f>ROUND(E22*F22*0.0001,2)</f>
        <v>26.25</v>
      </c>
      <c r="H22" s="39" t="s">
        <v>41</v>
      </c>
      <c r="K22" s="68"/>
    </row>
    <row r="23" spans="1:13" ht="15" customHeight="1">
      <c r="A23" s="38">
        <f ca="1">COUNT(A$7:OFFSET(A23,-1,0,1))+1</f>
        <v>9</v>
      </c>
      <c r="B23" s="42" t="s">
        <v>57</v>
      </c>
      <c r="C23" s="49"/>
      <c r="D23" s="38" t="s">
        <v>17</v>
      </c>
      <c r="E23" s="43">
        <v>21610</v>
      </c>
      <c r="F23" s="43">
        <v>68</v>
      </c>
      <c r="G23" s="44">
        <f>ROUND(E23*F23*0.0001,2)</f>
        <v>146.95</v>
      </c>
      <c r="H23" s="39" t="s">
        <v>58</v>
      </c>
      <c r="K23" s="68"/>
      <c r="M23" s="70"/>
    </row>
    <row r="24" spans="1:13" ht="15" customHeight="1">
      <c r="A24" s="38">
        <f ca="1">COUNT(A$7:OFFSET(A24,-1,0,1))+1</f>
        <v>10</v>
      </c>
      <c r="B24" s="39" t="s">
        <v>59</v>
      </c>
      <c r="C24" s="39"/>
      <c r="D24" s="46" t="s">
        <v>60</v>
      </c>
      <c r="E24" s="32">
        <v>6</v>
      </c>
      <c r="F24" s="32">
        <v>40000</v>
      </c>
      <c r="G24" s="34">
        <f>E24*F24*0.0001</f>
        <v>24</v>
      </c>
      <c r="H24" s="39" t="s">
        <v>61</v>
      </c>
      <c r="K24" s="68"/>
      <c r="M24" s="71"/>
    </row>
    <row r="25" spans="1:11" ht="15" customHeight="1">
      <c r="A25" s="38">
        <f ca="1">COUNT(A$7:OFFSET(A25,-1,0,1))+1</f>
        <v>11</v>
      </c>
      <c r="B25" s="39" t="s">
        <v>62</v>
      </c>
      <c r="C25" s="39"/>
      <c r="D25" s="46" t="s">
        <v>60</v>
      </c>
      <c r="E25" s="32">
        <v>1</v>
      </c>
      <c r="F25" s="32">
        <v>15000</v>
      </c>
      <c r="G25" s="34">
        <f>E25*F25*0.0001</f>
        <v>1.5</v>
      </c>
      <c r="H25" s="39" t="s">
        <v>41</v>
      </c>
      <c r="K25" s="68"/>
    </row>
    <row r="26" spans="1:11" ht="15" customHeight="1">
      <c r="A26" s="36" t="s">
        <v>63</v>
      </c>
      <c r="B26" s="30" t="s">
        <v>64</v>
      </c>
      <c r="C26" s="31"/>
      <c r="D26" s="31"/>
      <c r="E26" s="33"/>
      <c r="F26" s="33"/>
      <c r="G26" s="37">
        <f>G27</f>
        <v>78.38</v>
      </c>
      <c r="H26" s="39"/>
      <c r="K26" s="68"/>
    </row>
    <row r="27" spans="1:11" s="26" customFormat="1" ht="15" customHeight="1">
      <c r="A27" s="56">
        <v>1</v>
      </c>
      <c r="B27" s="57" t="s">
        <v>65</v>
      </c>
      <c r="C27" s="47" t="s">
        <v>66</v>
      </c>
      <c r="D27" s="38" t="s">
        <v>17</v>
      </c>
      <c r="E27" s="58">
        <v>3000</v>
      </c>
      <c r="F27" s="58">
        <v>261.28</v>
      </c>
      <c r="G27" s="34">
        <f>E27*F27*0.0001</f>
        <v>78.38</v>
      </c>
      <c r="H27" s="47" t="s">
        <v>67</v>
      </c>
      <c r="K27" s="72"/>
    </row>
    <row r="28" spans="1:8" ht="15">
      <c r="A28" s="29" t="s">
        <v>68</v>
      </c>
      <c r="B28" s="30" t="s">
        <v>69</v>
      </c>
      <c r="C28" s="31"/>
      <c r="D28" s="31"/>
      <c r="E28" s="59"/>
      <c r="F28" s="59"/>
      <c r="G28" s="37">
        <v>71.18</v>
      </c>
      <c r="H28" s="60">
        <f>Sheet2!B30</f>
        <v>0.08</v>
      </c>
    </row>
    <row r="29" spans="1:8" ht="14.25" customHeight="1">
      <c r="A29" s="38">
        <f ca="1">COUNT(A$28:OFFSET(A29,-1,0,1))+1</f>
        <v>1</v>
      </c>
      <c r="B29" s="39" t="s">
        <v>70</v>
      </c>
      <c r="C29" s="31"/>
      <c r="D29" s="31"/>
      <c r="E29" s="59"/>
      <c r="F29" s="59"/>
      <c r="G29" s="34">
        <v>7.8</v>
      </c>
      <c r="H29" s="61" t="s">
        <v>71</v>
      </c>
    </row>
    <row r="30" spans="1:8" ht="15">
      <c r="A30" s="38">
        <f ca="1">COUNT(A$28:OFFSET(A30,-1,0,1))+1</f>
        <v>2</v>
      </c>
      <c r="B30" s="39" t="s">
        <v>72</v>
      </c>
      <c r="C30" s="31"/>
      <c r="D30" s="31"/>
      <c r="E30" s="59"/>
      <c r="F30" s="59"/>
      <c r="G30" s="34">
        <v>20</v>
      </c>
      <c r="H30" s="62"/>
    </row>
    <row r="31" spans="1:8" ht="15">
      <c r="A31" s="38">
        <f ca="1">COUNT(A$28:OFFSET(A31,-1,0,1))+1</f>
        <v>3</v>
      </c>
      <c r="B31" s="39" t="s">
        <v>73</v>
      </c>
      <c r="C31" s="31"/>
      <c r="D31" s="31"/>
      <c r="E31" s="59"/>
      <c r="F31" s="59"/>
      <c r="G31" s="34">
        <v>23</v>
      </c>
      <c r="H31" s="62"/>
    </row>
    <row r="32" spans="1:8" ht="15">
      <c r="A32" s="38">
        <f ca="1">COUNT(A$28:OFFSET(A32,-1,0,1))+1</f>
        <v>4</v>
      </c>
      <c r="B32" s="39" t="s">
        <v>74</v>
      </c>
      <c r="C32" s="31"/>
      <c r="D32" s="31"/>
      <c r="E32" s="59"/>
      <c r="F32" s="59"/>
      <c r="G32" s="34">
        <v>12</v>
      </c>
      <c r="H32" s="62"/>
    </row>
    <row r="33" spans="1:8" ht="15">
      <c r="A33" s="38">
        <f ca="1">COUNT(A$28:OFFSET(A33,-1,0,1))+1</f>
        <v>5</v>
      </c>
      <c r="B33" s="39" t="s">
        <v>75</v>
      </c>
      <c r="C33" s="31"/>
      <c r="D33" s="31"/>
      <c r="E33" s="59"/>
      <c r="F33" s="59"/>
      <c r="G33" s="34">
        <v>8.38</v>
      </c>
      <c r="H33" s="63"/>
    </row>
    <row r="34" spans="1:8" ht="15">
      <c r="A34" s="38" t="str">
        <f>IF(A28="二","三","二")</f>
        <v>三</v>
      </c>
      <c r="B34" s="30" t="s">
        <v>76</v>
      </c>
      <c r="C34" s="35"/>
      <c r="D34" s="35"/>
      <c r="E34" s="35"/>
      <c r="F34" s="59"/>
      <c r="G34" s="37">
        <f>G4+G7+G28+G26</f>
        <v>889.81</v>
      </c>
      <c r="H34" s="31"/>
    </row>
    <row r="35" spans="1:8" ht="15">
      <c r="A35" s="64"/>
      <c r="B35" s="64"/>
      <c r="C35" s="64"/>
      <c r="D35" s="64"/>
      <c r="E35" s="64"/>
      <c r="F35" s="64"/>
      <c r="G35" s="64"/>
      <c r="H35" s="64"/>
    </row>
    <row r="36" spans="1:8" ht="15">
      <c r="A36" s="65"/>
      <c r="B36" s="65"/>
      <c r="C36" s="65"/>
      <c r="D36" s="65"/>
      <c r="E36" s="65"/>
      <c r="F36" s="65"/>
      <c r="G36" s="65"/>
      <c r="H36" s="65"/>
    </row>
    <row r="37" spans="1:8" ht="15">
      <c r="A37" s="66"/>
      <c r="B37" s="66"/>
      <c r="C37" s="66"/>
      <c r="D37" s="66"/>
      <c r="F37" s="66"/>
      <c r="G37" s="66"/>
      <c r="H37" s="66"/>
    </row>
    <row r="38" spans="1:8" ht="15">
      <c r="A38" s="66"/>
      <c r="B38" s="66"/>
      <c r="C38" s="66"/>
      <c r="D38" s="66"/>
      <c r="E38" s="66"/>
      <c r="F38" s="66"/>
      <c r="G38" s="66"/>
      <c r="H38" s="66"/>
    </row>
    <row r="39" spans="1:8" ht="15">
      <c r="A39" s="26"/>
      <c r="B39" s="26"/>
      <c r="C39" s="26"/>
      <c r="E39" s="26"/>
      <c r="F39" s="26"/>
      <c r="G39" s="26"/>
      <c r="H39" s="26"/>
    </row>
    <row r="40" spans="1:8" ht="15">
      <c r="A40" s="26"/>
      <c r="B40" s="26"/>
      <c r="C40" s="26"/>
      <c r="E40" s="26"/>
      <c r="F40" s="26"/>
      <c r="G40" s="26"/>
      <c r="H40" s="26"/>
    </row>
    <row r="41" spans="1:8" ht="15">
      <c r="A41" s="26"/>
      <c r="B41" s="26"/>
      <c r="C41" s="26"/>
      <c r="E41" s="26"/>
      <c r="F41" s="26"/>
      <c r="G41" s="26"/>
      <c r="H41" s="26"/>
    </row>
    <row r="42" spans="1:8" ht="15">
      <c r="A42" s="26"/>
      <c r="B42" s="26"/>
      <c r="C42" s="26"/>
      <c r="E42" s="26"/>
      <c r="F42" s="26"/>
      <c r="G42" s="26"/>
      <c r="H42" s="26"/>
    </row>
    <row r="43" spans="1:8" ht="15">
      <c r="A43" s="26"/>
      <c r="B43" s="26"/>
      <c r="C43" s="26"/>
      <c r="E43" s="26"/>
      <c r="F43" s="26"/>
      <c r="G43" s="26"/>
      <c r="H43" s="26"/>
    </row>
    <row r="44" spans="1:8" ht="15">
      <c r="A44" s="26"/>
      <c r="B44" s="26"/>
      <c r="C44" s="26"/>
      <c r="E44" s="26"/>
      <c r="F44" s="26"/>
      <c r="G44" s="26"/>
      <c r="H44" s="26"/>
    </row>
    <row r="45" spans="1:8" ht="15">
      <c r="A45" s="26"/>
      <c r="B45" s="26"/>
      <c r="C45" s="26"/>
      <c r="E45" s="26"/>
      <c r="F45" s="26"/>
      <c r="G45" s="26"/>
      <c r="H45" s="26"/>
    </row>
    <row r="46" spans="1:8" ht="15">
      <c r="A46" s="26"/>
      <c r="B46" s="26"/>
      <c r="C46" s="26"/>
      <c r="E46" s="26"/>
      <c r="F46" s="26"/>
      <c r="G46" s="26"/>
      <c r="H46" s="26"/>
    </row>
    <row r="47" spans="1:8" ht="15">
      <c r="A47" s="26"/>
      <c r="B47" s="26"/>
      <c r="C47" s="26"/>
      <c r="E47" s="26"/>
      <c r="F47" s="26"/>
      <c r="G47" s="26"/>
      <c r="H47" s="26"/>
    </row>
    <row r="48" spans="1:8" ht="15">
      <c r="A48" s="26"/>
      <c r="B48" s="26"/>
      <c r="C48" s="26"/>
      <c r="E48" s="26"/>
      <c r="F48" s="26"/>
      <c r="G48" s="26"/>
      <c r="H48" s="26"/>
    </row>
    <row r="49" spans="1:8" ht="15">
      <c r="A49" s="26"/>
      <c r="B49" s="26"/>
      <c r="C49" s="26"/>
      <c r="E49" s="26"/>
      <c r="F49" s="26"/>
      <c r="G49" s="26"/>
      <c r="H49" s="26"/>
    </row>
    <row r="50" spans="1:8" ht="15">
      <c r="A50" s="26"/>
      <c r="B50" s="26"/>
      <c r="C50" s="26"/>
      <c r="E50" s="26"/>
      <c r="F50" s="26"/>
      <c r="G50" s="26"/>
      <c r="H50" s="26"/>
    </row>
    <row r="51" spans="1:8" ht="15">
      <c r="A51" s="26"/>
      <c r="B51" s="26"/>
      <c r="C51" s="26"/>
      <c r="E51" s="26"/>
      <c r="F51" s="26"/>
      <c r="G51" s="26"/>
      <c r="H51" s="26"/>
    </row>
    <row r="52" spans="1:8" ht="15">
      <c r="A52" s="26"/>
      <c r="B52" s="26"/>
      <c r="C52" s="26"/>
      <c r="E52" s="26"/>
      <c r="F52" s="26"/>
      <c r="G52" s="26"/>
      <c r="H52" s="26"/>
    </row>
    <row r="53" spans="1:8" ht="15">
      <c r="A53" s="26"/>
      <c r="B53" s="26"/>
      <c r="C53" s="26"/>
      <c r="E53" s="26"/>
      <c r="F53" s="26"/>
      <c r="G53" s="26"/>
      <c r="H53" s="26"/>
    </row>
    <row r="54" spans="1:8" ht="15">
      <c r="A54" s="26"/>
      <c r="B54" s="26"/>
      <c r="C54" s="26"/>
      <c r="E54" s="26"/>
      <c r="F54" s="26"/>
      <c r="G54" s="26"/>
      <c r="H54" s="26"/>
    </row>
    <row r="55" spans="1:8" ht="15">
      <c r="A55" s="26"/>
      <c r="B55" s="26"/>
      <c r="C55" s="26"/>
      <c r="E55" s="26"/>
      <c r="F55" s="26"/>
      <c r="G55" s="26"/>
      <c r="H55" s="26"/>
    </row>
    <row r="56" spans="1:8" ht="15">
      <c r="A56" s="26"/>
      <c r="B56" s="26"/>
      <c r="C56" s="26"/>
      <c r="E56" s="26"/>
      <c r="F56" s="26"/>
      <c r="G56" s="26"/>
      <c r="H56" s="26"/>
    </row>
    <row r="57" spans="1:8" ht="15">
      <c r="A57" s="26"/>
      <c r="B57" s="26"/>
      <c r="C57" s="26"/>
      <c r="E57" s="26"/>
      <c r="F57" s="26"/>
      <c r="G57" s="26"/>
      <c r="H57" s="26"/>
    </row>
    <row r="58" spans="1:8" ht="15">
      <c r="A58" s="26"/>
      <c r="B58" s="26"/>
      <c r="C58" s="26"/>
      <c r="E58" s="26"/>
      <c r="F58" s="26"/>
      <c r="G58" s="26"/>
      <c r="H58" s="26"/>
    </row>
    <row r="59" spans="1:8" ht="15">
      <c r="A59" s="26"/>
      <c r="B59" s="26"/>
      <c r="C59" s="26"/>
      <c r="E59" s="26"/>
      <c r="F59" s="26"/>
      <c r="G59" s="26"/>
      <c r="H59" s="26"/>
    </row>
    <row r="60" spans="1:8" ht="15">
      <c r="A60" s="26"/>
      <c r="B60" s="26"/>
      <c r="C60" s="26"/>
      <c r="E60" s="26"/>
      <c r="F60" s="26"/>
      <c r="G60" s="26"/>
      <c r="H60" s="26"/>
    </row>
    <row r="61" spans="1:8" ht="15">
      <c r="A61" s="26"/>
      <c r="B61" s="26"/>
      <c r="C61" s="26"/>
      <c r="E61" s="26"/>
      <c r="F61" s="26"/>
      <c r="G61" s="26"/>
      <c r="H61" s="26"/>
    </row>
    <row r="62" spans="1:8" ht="15">
      <c r="A62" s="26"/>
      <c r="B62" s="26"/>
      <c r="C62" s="26"/>
      <c r="E62" s="26"/>
      <c r="F62" s="26"/>
      <c r="G62" s="26"/>
      <c r="H62" s="26"/>
    </row>
    <row r="63" spans="1:8" ht="15">
      <c r="A63" s="26"/>
      <c r="B63" s="26"/>
      <c r="C63" s="26"/>
      <c r="E63" s="26"/>
      <c r="F63" s="26"/>
      <c r="G63" s="26"/>
      <c r="H63" s="26"/>
    </row>
    <row r="64" spans="1:8" ht="15">
      <c r="A64" s="26"/>
      <c r="B64" s="26"/>
      <c r="C64" s="26"/>
      <c r="E64" s="26"/>
      <c r="F64" s="26"/>
      <c r="G64" s="26"/>
      <c r="H64" s="26"/>
    </row>
    <row r="65" spans="1:8" ht="15">
      <c r="A65" s="26"/>
      <c r="B65" s="26"/>
      <c r="C65" s="26"/>
      <c r="E65" s="26"/>
      <c r="F65" s="26"/>
      <c r="G65" s="26"/>
      <c r="H65" s="26"/>
    </row>
    <row r="66" spans="1:8" ht="15">
      <c r="A66" s="26"/>
      <c r="B66" s="26"/>
      <c r="C66" s="26"/>
      <c r="E66" s="26"/>
      <c r="F66" s="26"/>
      <c r="G66" s="26"/>
      <c r="H66" s="26"/>
    </row>
    <row r="67" spans="1:8" ht="15">
      <c r="A67" s="26"/>
      <c r="B67" s="26"/>
      <c r="C67" s="26"/>
      <c r="E67" s="26"/>
      <c r="F67" s="26"/>
      <c r="G67" s="26"/>
      <c r="H67" s="26"/>
    </row>
    <row r="68" spans="1:8" ht="15">
      <c r="A68" s="26"/>
      <c r="B68" s="26"/>
      <c r="C68" s="26"/>
      <c r="E68" s="26"/>
      <c r="F68" s="26"/>
      <c r="G68" s="26"/>
      <c r="H68" s="26"/>
    </row>
    <row r="69" spans="1:8" ht="15">
      <c r="A69" s="26"/>
      <c r="B69" s="26"/>
      <c r="C69" s="26"/>
      <c r="E69" s="26"/>
      <c r="F69" s="26"/>
      <c r="G69" s="26"/>
      <c r="H69" s="26"/>
    </row>
    <row r="70" spans="1:8" ht="15">
      <c r="A70" s="26"/>
      <c r="B70" s="26"/>
      <c r="C70" s="26"/>
      <c r="E70" s="26"/>
      <c r="F70" s="26"/>
      <c r="G70" s="26"/>
      <c r="H70" s="26"/>
    </row>
    <row r="71" spans="1:8" ht="15">
      <c r="A71" s="26"/>
      <c r="B71" s="26"/>
      <c r="C71" s="26"/>
      <c r="E71" s="26"/>
      <c r="F71" s="26"/>
      <c r="G71" s="26"/>
      <c r="H71" s="26"/>
    </row>
    <row r="72" spans="1:8" ht="15">
      <c r="A72" s="26"/>
      <c r="B72" s="26"/>
      <c r="C72" s="26"/>
      <c r="E72" s="26"/>
      <c r="F72" s="26"/>
      <c r="G72" s="26"/>
      <c r="H72" s="26"/>
    </row>
    <row r="73" spans="1:8" ht="15">
      <c r="A73" s="26"/>
      <c r="B73" s="26"/>
      <c r="C73" s="26"/>
      <c r="E73" s="26"/>
      <c r="F73" s="26"/>
      <c r="G73" s="26"/>
      <c r="H73" s="26"/>
    </row>
    <row r="74" spans="1:8" ht="15">
      <c r="A74" s="26"/>
      <c r="B74" s="26"/>
      <c r="C74" s="26"/>
      <c r="E74" s="26"/>
      <c r="F74" s="26"/>
      <c r="G74" s="26"/>
      <c r="H74" s="26"/>
    </row>
    <row r="75" spans="1:8" ht="15">
      <c r="A75" s="26"/>
      <c r="B75" s="26"/>
      <c r="C75" s="26"/>
      <c r="E75" s="26"/>
      <c r="F75" s="26"/>
      <c r="G75" s="26"/>
      <c r="H75" s="26"/>
    </row>
    <row r="76" spans="1:8" ht="15">
      <c r="A76" s="26"/>
      <c r="B76" s="26"/>
      <c r="C76" s="26"/>
      <c r="E76" s="26"/>
      <c r="F76" s="26"/>
      <c r="G76" s="26"/>
      <c r="H76" s="26"/>
    </row>
    <row r="77" spans="1:8" ht="15">
      <c r="A77" s="26"/>
      <c r="B77" s="26"/>
      <c r="C77" s="26"/>
      <c r="E77" s="26"/>
      <c r="F77" s="26"/>
      <c r="G77" s="26"/>
      <c r="H77" s="26"/>
    </row>
    <row r="78" spans="1:8" ht="15">
      <c r="A78" s="26"/>
      <c r="B78" s="26"/>
      <c r="C78" s="26"/>
      <c r="E78" s="26"/>
      <c r="F78" s="26"/>
      <c r="G78" s="26"/>
      <c r="H78" s="26"/>
    </row>
    <row r="79" spans="1:8" ht="15">
      <c r="A79" s="26"/>
      <c r="B79" s="26"/>
      <c r="C79" s="26"/>
      <c r="E79" s="26"/>
      <c r="F79" s="26"/>
      <c r="G79" s="26"/>
      <c r="H79" s="26"/>
    </row>
    <row r="80" spans="1:8" ht="15">
      <c r="A80" s="26"/>
      <c r="B80" s="26"/>
      <c r="C80" s="26"/>
      <c r="E80" s="26"/>
      <c r="F80" s="26"/>
      <c r="G80" s="26"/>
      <c r="H80" s="26"/>
    </row>
    <row r="81" spans="1:8" ht="15">
      <c r="A81" s="26"/>
      <c r="B81" s="26"/>
      <c r="C81" s="26"/>
      <c r="E81" s="26"/>
      <c r="F81" s="26"/>
      <c r="G81" s="26"/>
      <c r="H81" s="26"/>
    </row>
    <row r="82" spans="1:8" ht="15">
      <c r="A82" s="26"/>
      <c r="B82" s="26"/>
      <c r="C82" s="26"/>
      <c r="E82" s="26"/>
      <c r="F82" s="26"/>
      <c r="G82" s="26"/>
      <c r="H82" s="26"/>
    </row>
    <row r="83" spans="1:8" ht="15">
      <c r="A83" s="26"/>
      <c r="B83" s="26"/>
      <c r="C83" s="26"/>
      <c r="E83" s="26"/>
      <c r="F83" s="26"/>
      <c r="G83" s="26"/>
      <c r="H83" s="26"/>
    </row>
    <row r="84" spans="1:8" ht="15">
      <c r="A84" s="26"/>
      <c r="B84" s="26"/>
      <c r="C84" s="26"/>
      <c r="E84" s="26"/>
      <c r="F84" s="26"/>
      <c r="G84" s="26"/>
      <c r="H84" s="26"/>
    </row>
    <row r="85" spans="1:8" ht="15">
      <c r="A85" s="26"/>
      <c r="B85" s="26"/>
      <c r="C85" s="26"/>
      <c r="E85" s="26"/>
      <c r="F85" s="26"/>
      <c r="G85" s="26"/>
      <c r="H85" s="26"/>
    </row>
    <row r="86" spans="1:8" ht="15">
      <c r="A86" s="26"/>
      <c r="B86" s="26"/>
      <c r="C86" s="26"/>
      <c r="E86" s="26"/>
      <c r="F86" s="26"/>
      <c r="G86" s="26"/>
      <c r="H86" s="26"/>
    </row>
    <row r="87" spans="1:8" ht="15">
      <c r="A87" s="26"/>
      <c r="B87" s="26"/>
      <c r="C87" s="26"/>
      <c r="E87" s="26"/>
      <c r="F87" s="26"/>
      <c r="G87" s="26"/>
      <c r="H87" s="26"/>
    </row>
    <row r="88" spans="1:8" ht="15">
      <c r="A88" s="26"/>
      <c r="B88" s="26"/>
      <c r="C88" s="26"/>
      <c r="E88" s="26"/>
      <c r="F88" s="26"/>
      <c r="G88" s="26"/>
      <c r="H88" s="26"/>
    </row>
    <row r="89" spans="1:8" ht="15">
      <c r="A89" s="26"/>
      <c r="B89" s="26"/>
      <c r="C89" s="26"/>
      <c r="E89" s="26"/>
      <c r="F89" s="26"/>
      <c r="G89" s="26"/>
      <c r="H89" s="26"/>
    </row>
    <row r="90" spans="1:8" ht="15">
      <c r="A90" s="26"/>
      <c r="B90" s="26"/>
      <c r="C90" s="26"/>
      <c r="E90" s="26"/>
      <c r="F90" s="26"/>
      <c r="G90" s="26"/>
      <c r="H90" s="26"/>
    </row>
    <row r="91" spans="1:8" ht="15">
      <c r="A91" s="26"/>
      <c r="B91" s="26"/>
      <c r="C91" s="26"/>
      <c r="E91" s="26"/>
      <c r="F91" s="26"/>
      <c r="G91" s="26"/>
      <c r="H91" s="26"/>
    </row>
    <row r="92" spans="1:8" ht="15">
      <c r="A92" s="26"/>
      <c r="B92" s="26"/>
      <c r="C92" s="26"/>
      <c r="E92" s="26"/>
      <c r="F92" s="26"/>
      <c r="G92" s="26"/>
      <c r="H92" s="26"/>
    </row>
    <row r="93" spans="1:8" ht="15">
      <c r="A93" s="26"/>
      <c r="B93" s="26"/>
      <c r="C93" s="26"/>
      <c r="E93" s="26"/>
      <c r="F93" s="26"/>
      <c r="G93" s="26"/>
      <c r="H93" s="26"/>
    </row>
    <row r="94" spans="1:8" ht="15">
      <c r="A94" s="26"/>
      <c r="B94" s="26"/>
      <c r="C94" s="26"/>
      <c r="E94" s="26"/>
      <c r="F94" s="26"/>
      <c r="G94" s="26"/>
      <c r="H94" s="26"/>
    </row>
    <row r="95" spans="1:8" ht="15">
      <c r="A95" s="26"/>
      <c r="B95" s="26"/>
      <c r="C95" s="26"/>
      <c r="E95" s="26"/>
      <c r="F95" s="26"/>
      <c r="G95" s="26"/>
      <c r="H95" s="26"/>
    </row>
    <row r="96" spans="1:8" ht="15">
      <c r="A96" s="26"/>
      <c r="B96" s="26"/>
      <c r="C96" s="26"/>
      <c r="E96" s="26"/>
      <c r="F96" s="26"/>
      <c r="G96" s="26"/>
      <c r="H96" s="26"/>
    </row>
    <row r="97" spans="1:8" ht="15">
      <c r="A97" s="26"/>
      <c r="B97" s="26"/>
      <c r="C97" s="26"/>
      <c r="E97" s="26"/>
      <c r="F97" s="26"/>
      <c r="G97" s="26"/>
      <c r="H97" s="26"/>
    </row>
    <row r="98" spans="1:8" ht="15">
      <c r="A98" s="26"/>
      <c r="B98" s="26"/>
      <c r="C98" s="26"/>
      <c r="E98" s="26"/>
      <c r="F98" s="26"/>
      <c r="G98" s="26"/>
      <c r="H98" s="26"/>
    </row>
    <row r="99" spans="1:8" ht="15">
      <c r="A99" s="26"/>
      <c r="B99" s="26"/>
      <c r="C99" s="26"/>
      <c r="E99" s="26"/>
      <c r="F99" s="26"/>
      <c r="G99" s="26"/>
      <c r="H99" s="26"/>
    </row>
    <row r="100" spans="1:8" ht="15">
      <c r="A100" s="26"/>
      <c r="B100" s="26"/>
      <c r="C100" s="26"/>
      <c r="E100" s="26"/>
      <c r="F100" s="26"/>
      <c r="G100" s="26"/>
      <c r="H100" s="26"/>
    </row>
    <row r="101" spans="1:8" ht="15">
      <c r="A101" s="26"/>
      <c r="B101" s="26"/>
      <c r="C101" s="26"/>
      <c r="E101" s="26"/>
      <c r="F101" s="26"/>
      <c r="G101" s="26"/>
      <c r="H101" s="26"/>
    </row>
    <row r="102" spans="1:8" ht="15">
      <c r="A102" s="26"/>
      <c r="B102" s="26"/>
      <c r="C102" s="26"/>
      <c r="E102" s="26"/>
      <c r="F102" s="26"/>
      <c r="G102" s="26"/>
      <c r="H102" s="26"/>
    </row>
    <row r="103" spans="1:8" ht="15">
      <c r="A103" s="26"/>
      <c r="B103" s="26"/>
      <c r="C103" s="26"/>
      <c r="E103" s="26"/>
      <c r="F103" s="26"/>
      <c r="G103" s="26"/>
      <c r="H103" s="26"/>
    </row>
    <row r="104" spans="1:8" ht="15">
      <c r="A104" s="26"/>
      <c r="B104" s="26"/>
      <c r="C104" s="26"/>
      <c r="E104" s="26"/>
      <c r="F104" s="26"/>
      <c r="G104" s="26"/>
      <c r="H104" s="26"/>
    </row>
    <row r="105" spans="1:8" ht="15">
      <c r="A105" s="26"/>
      <c r="B105" s="26"/>
      <c r="C105" s="26"/>
      <c r="E105" s="26"/>
      <c r="F105" s="26"/>
      <c r="G105" s="26"/>
      <c r="H105" s="26"/>
    </row>
    <row r="106" spans="1:8" ht="15">
      <c r="A106" s="26"/>
      <c r="B106" s="26"/>
      <c r="C106" s="26"/>
      <c r="E106" s="26"/>
      <c r="F106" s="26"/>
      <c r="G106" s="26"/>
      <c r="H106" s="26"/>
    </row>
    <row r="107" spans="1:8" ht="15">
      <c r="A107" s="26"/>
      <c r="B107" s="26"/>
      <c r="C107" s="26"/>
      <c r="E107" s="26"/>
      <c r="F107" s="26"/>
      <c r="G107" s="26"/>
      <c r="H107" s="26"/>
    </row>
    <row r="108" spans="1:8" ht="15">
      <c r="A108" s="26"/>
      <c r="B108" s="26"/>
      <c r="C108" s="26"/>
      <c r="E108" s="26"/>
      <c r="F108" s="26"/>
      <c r="G108" s="26"/>
      <c r="H108" s="26"/>
    </row>
    <row r="109" spans="1:8" ht="15">
      <c r="A109" s="26"/>
      <c r="B109" s="26"/>
      <c r="C109" s="26"/>
      <c r="E109" s="26"/>
      <c r="F109" s="26"/>
      <c r="G109" s="26"/>
      <c r="H109" s="26"/>
    </row>
    <row r="110" spans="1:8" ht="15">
      <c r="A110" s="26"/>
      <c r="B110" s="26"/>
      <c r="C110" s="26"/>
      <c r="E110" s="26"/>
      <c r="F110" s="26"/>
      <c r="G110" s="26"/>
      <c r="H110" s="26"/>
    </row>
    <row r="111" spans="1:8" ht="15">
      <c r="A111" s="26"/>
      <c r="B111" s="26"/>
      <c r="C111" s="26"/>
      <c r="E111" s="26"/>
      <c r="F111" s="26"/>
      <c r="G111" s="26"/>
      <c r="H111" s="26"/>
    </row>
    <row r="112" spans="1:8" ht="15">
      <c r="A112" s="26"/>
      <c r="B112" s="26"/>
      <c r="C112" s="26"/>
      <c r="E112" s="26"/>
      <c r="F112" s="26"/>
      <c r="G112" s="26"/>
      <c r="H112" s="26"/>
    </row>
    <row r="113" spans="1:8" ht="15">
      <c r="A113" s="26"/>
      <c r="B113" s="26"/>
      <c r="C113" s="26"/>
      <c r="E113" s="26"/>
      <c r="F113" s="26"/>
      <c r="G113" s="26"/>
      <c r="H113" s="26"/>
    </row>
    <row r="114" spans="1:8" ht="15">
      <c r="A114" s="26"/>
      <c r="B114" s="26"/>
      <c r="C114" s="26"/>
      <c r="E114" s="26"/>
      <c r="F114" s="26"/>
      <c r="G114" s="26"/>
      <c r="H114" s="26"/>
    </row>
    <row r="115" spans="1:8" ht="15">
      <c r="A115" s="26"/>
      <c r="B115" s="26"/>
      <c r="C115" s="26"/>
      <c r="E115" s="26"/>
      <c r="F115" s="26"/>
      <c r="G115" s="26"/>
      <c r="H115" s="26"/>
    </row>
    <row r="116" spans="1:8" ht="15">
      <c r="A116" s="26"/>
      <c r="B116" s="26"/>
      <c r="C116" s="26"/>
      <c r="E116" s="26"/>
      <c r="F116" s="26"/>
      <c r="G116" s="26"/>
      <c r="H116" s="26"/>
    </row>
    <row r="117" spans="1:8" ht="15">
      <c r="A117" s="26"/>
      <c r="B117" s="26"/>
      <c r="C117" s="26"/>
      <c r="E117" s="26"/>
      <c r="F117" s="26"/>
      <c r="G117" s="26"/>
      <c r="H117" s="26"/>
    </row>
    <row r="118" spans="1:8" ht="15">
      <c r="A118" s="26"/>
      <c r="B118" s="26"/>
      <c r="C118" s="26"/>
      <c r="E118" s="26"/>
      <c r="F118" s="26"/>
      <c r="G118" s="26"/>
      <c r="H118" s="26"/>
    </row>
    <row r="119" spans="1:8" ht="15">
      <c r="A119" s="26"/>
      <c r="B119" s="26"/>
      <c r="C119" s="26"/>
      <c r="E119" s="26"/>
      <c r="F119" s="26"/>
      <c r="G119" s="26"/>
      <c r="H119" s="26"/>
    </row>
    <row r="120" spans="1:8" ht="15">
      <c r="A120" s="26"/>
      <c r="B120" s="26"/>
      <c r="C120" s="26"/>
      <c r="E120" s="26"/>
      <c r="F120" s="26"/>
      <c r="G120" s="26"/>
      <c r="H120" s="26"/>
    </row>
    <row r="121" spans="1:8" ht="15">
      <c r="A121" s="26"/>
      <c r="B121" s="26"/>
      <c r="C121" s="26"/>
      <c r="E121" s="26"/>
      <c r="F121" s="26"/>
      <c r="G121" s="26"/>
      <c r="H121" s="26"/>
    </row>
    <row r="122" spans="1:8" ht="15">
      <c r="A122" s="26"/>
      <c r="B122" s="26"/>
      <c r="C122" s="26"/>
      <c r="E122" s="26"/>
      <c r="F122" s="26"/>
      <c r="G122" s="26"/>
      <c r="H122" s="26"/>
    </row>
    <row r="123" spans="1:8" ht="15">
      <c r="A123" s="26"/>
      <c r="B123" s="26"/>
      <c r="C123" s="26"/>
      <c r="E123" s="26"/>
      <c r="F123" s="26"/>
      <c r="G123" s="26"/>
      <c r="H123" s="26"/>
    </row>
    <row r="124" spans="1:8" ht="15">
      <c r="A124" s="26"/>
      <c r="B124" s="26"/>
      <c r="C124" s="26"/>
      <c r="E124" s="26"/>
      <c r="F124" s="26"/>
      <c r="G124" s="26"/>
      <c r="H124" s="26"/>
    </row>
    <row r="125" spans="1:8" ht="15">
      <c r="A125" s="26"/>
      <c r="B125" s="26"/>
      <c r="C125" s="26"/>
      <c r="E125" s="26"/>
      <c r="F125" s="26"/>
      <c r="G125" s="26"/>
      <c r="H125" s="26"/>
    </row>
    <row r="126" spans="1:8" ht="15">
      <c r="A126" s="26"/>
      <c r="B126" s="26"/>
      <c r="C126" s="26"/>
      <c r="E126" s="26"/>
      <c r="F126" s="26"/>
      <c r="G126" s="26"/>
      <c r="H126" s="26"/>
    </row>
    <row r="127" spans="1:8" ht="15">
      <c r="A127" s="26"/>
      <c r="B127" s="26"/>
      <c r="C127" s="26"/>
      <c r="E127" s="26"/>
      <c r="F127" s="26"/>
      <c r="G127" s="26"/>
      <c r="H127" s="26"/>
    </row>
    <row r="128" spans="1:8" ht="15">
      <c r="A128" s="26"/>
      <c r="B128" s="26"/>
      <c r="C128" s="26"/>
      <c r="E128" s="26"/>
      <c r="F128" s="26"/>
      <c r="G128" s="26"/>
      <c r="H128" s="26"/>
    </row>
    <row r="129" spans="1:8" ht="15">
      <c r="A129" s="26"/>
      <c r="B129" s="26"/>
      <c r="C129" s="26"/>
      <c r="E129" s="26"/>
      <c r="F129" s="26"/>
      <c r="G129" s="26"/>
      <c r="H129" s="26"/>
    </row>
    <row r="130" spans="1:8" ht="15">
      <c r="A130" s="26"/>
      <c r="B130" s="26"/>
      <c r="C130" s="26"/>
      <c r="E130" s="26"/>
      <c r="F130" s="26"/>
      <c r="G130" s="26"/>
      <c r="H130" s="26"/>
    </row>
    <row r="131" spans="1:8" ht="15">
      <c r="A131" s="26"/>
      <c r="B131" s="26"/>
      <c r="C131" s="26"/>
      <c r="E131" s="26"/>
      <c r="F131" s="26"/>
      <c r="G131" s="26"/>
      <c r="H131" s="26"/>
    </row>
    <row r="132" spans="1:8" ht="15">
      <c r="A132" s="26"/>
      <c r="B132" s="26"/>
      <c r="C132" s="26"/>
      <c r="E132" s="26"/>
      <c r="F132" s="26"/>
      <c r="G132" s="26"/>
      <c r="H132" s="26"/>
    </row>
    <row r="133" spans="1:8" ht="15">
      <c r="A133" s="26"/>
      <c r="B133" s="26"/>
      <c r="C133" s="26"/>
      <c r="E133" s="26"/>
      <c r="F133" s="26"/>
      <c r="G133" s="26"/>
      <c r="H133" s="26"/>
    </row>
    <row r="134" spans="1:8" ht="15">
      <c r="A134" s="26"/>
      <c r="B134" s="26"/>
      <c r="C134" s="26"/>
      <c r="E134" s="26"/>
      <c r="F134" s="26"/>
      <c r="G134" s="26"/>
      <c r="H134" s="26"/>
    </row>
    <row r="135" spans="1:8" ht="15">
      <c r="A135" s="26"/>
      <c r="B135" s="26"/>
      <c r="C135" s="26"/>
      <c r="E135" s="26"/>
      <c r="F135" s="26"/>
      <c r="G135" s="26"/>
      <c r="H135" s="26"/>
    </row>
    <row r="136" spans="1:8" ht="15">
      <c r="A136" s="26"/>
      <c r="B136" s="26"/>
      <c r="C136" s="26"/>
      <c r="E136" s="26"/>
      <c r="F136" s="26"/>
      <c r="G136" s="26"/>
      <c r="H136" s="26"/>
    </row>
    <row r="137" spans="1:8" ht="15">
      <c r="A137" s="26"/>
      <c r="B137" s="26"/>
      <c r="C137" s="26"/>
      <c r="E137" s="26"/>
      <c r="F137" s="26"/>
      <c r="G137" s="26"/>
      <c r="H137" s="26"/>
    </row>
    <row r="138" spans="1:8" ht="15">
      <c r="A138" s="26"/>
      <c r="B138" s="26"/>
      <c r="C138" s="26"/>
      <c r="E138" s="26"/>
      <c r="F138" s="26"/>
      <c r="G138" s="26"/>
      <c r="H138" s="26"/>
    </row>
    <row r="139" spans="1:8" ht="15">
      <c r="A139" s="26"/>
      <c r="B139" s="26"/>
      <c r="C139" s="26"/>
      <c r="E139" s="26"/>
      <c r="F139" s="26"/>
      <c r="G139" s="26"/>
      <c r="H139" s="26"/>
    </row>
    <row r="140" spans="1:8" ht="15">
      <c r="A140" s="26"/>
      <c r="B140" s="26"/>
      <c r="C140" s="26"/>
      <c r="E140" s="26"/>
      <c r="F140" s="26"/>
      <c r="G140" s="26"/>
      <c r="H140" s="26"/>
    </row>
    <row r="141" spans="1:8" ht="15">
      <c r="A141" s="26"/>
      <c r="B141" s="26"/>
      <c r="C141" s="26"/>
      <c r="E141" s="26"/>
      <c r="F141" s="26"/>
      <c r="G141" s="26"/>
      <c r="H141" s="26"/>
    </row>
    <row r="142" spans="1:8" ht="15">
      <c r="A142" s="26"/>
      <c r="B142" s="26"/>
      <c r="C142" s="26"/>
      <c r="E142" s="26"/>
      <c r="F142" s="26"/>
      <c r="G142" s="26"/>
      <c r="H142" s="26"/>
    </row>
    <row r="143" spans="1:8" ht="15">
      <c r="A143" s="26"/>
      <c r="B143" s="26"/>
      <c r="C143" s="26"/>
      <c r="E143" s="26"/>
      <c r="F143" s="26"/>
      <c r="G143" s="26"/>
      <c r="H143" s="26"/>
    </row>
    <row r="144" spans="1:8" ht="15">
      <c r="A144" s="26"/>
      <c r="B144" s="26"/>
      <c r="C144" s="26"/>
      <c r="E144" s="26"/>
      <c r="F144" s="26"/>
      <c r="G144" s="26"/>
      <c r="H144" s="26"/>
    </row>
    <row r="145" spans="1:8" ht="15">
      <c r="A145" s="26"/>
      <c r="B145" s="26"/>
      <c r="C145" s="26"/>
      <c r="E145" s="26"/>
      <c r="F145" s="26"/>
      <c r="G145" s="26"/>
      <c r="H145" s="26"/>
    </row>
    <row r="146" spans="1:8" ht="15">
      <c r="A146" s="26"/>
      <c r="B146" s="26"/>
      <c r="C146" s="26"/>
      <c r="E146" s="26"/>
      <c r="F146" s="26"/>
      <c r="G146" s="26"/>
      <c r="H146" s="26"/>
    </row>
    <row r="147" spans="1:8" ht="15">
      <c r="A147" s="26"/>
      <c r="B147" s="26"/>
      <c r="C147" s="26"/>
      <c r="E147" s="26"/>
      <c r="F147" s="26"/>
      <c r="G147" s="26"/>
      <c r="H147" s="26"/>
    </row>
    <row r="148" spans="1:8" ht="15">
      <c r="A148" s="26"/>
      <c r="B148" s="26"/>
      <c r="C148" s="26"/>
      <c r="E148" s="26"/>
      <c r="F148" s="26"/>
      <c r="G148" s="26"/>
      <c r="H148" s="26"/>
    </row>
    <row r="149" spans="1:8" ht="15">
      <c r="A149" s="26"/>
      <c r="B149" s="26"/>
      <c r="C149" s="26"/>
      <c r="E149" s="26"/>
      <c r="F149" s="26"/>
      <c r="G149" s="26"/>
      <c r="H149" s="26"/>
    </row>
    <row r="150" spans="1:8" ht="15">
      <c r="A150" s="26"/>
      <c r="B150" s="26"/>
      <c r="C150" s="26"/>
      <c r="E150" s="26"/>
      <c r="F150" s="26"/>
      <c r="G150" s="26"/>
      <c r="H150" s="26"/>
    </row>
    <row r="151" spans="1:8" ht="15">
      <c r="A151" s="26"/>
      <c r="B151" s="26"/>
      <c r="C151" s="26"/>
      <c r="E151" s="26"/>
      <c r="F151" s="26"/>
      <c r="G151" s="26"/>
      <c r="H151" s="26"/>
    </row>
    <row r="152" spans="1:8" ht="15">
      <c r="A152" s="26"/>
      <c r="B152" s="26"/>
      <c r="C152" s="26"/>
      <c r="E152" s="26"/>
      <c r="F152" s="26"/>
      <c r="G152" s="26"/>
      <c r="H152" s="26"/>
    </row>
    <row r="153" spans="1:8" ht="15">
      <c r="A153" s="26"/>
      <c r="B153" s="26"/>
      <c r="C153" s="26"/>
      <c r="E153" s="26"/>
      <c r="F153" s="26"/>
      <c r="G153" s="26"/>
      <c r="H153" s="26"/>
    </row>
    <row r="154" spans="1:8" ht="15">
      <c r="A154" s="26"/>
      <c r="B154" s="26"/>
      <c r="C154" s="26"/>
      <c r="E154" s="26"/>
      <c r="F154" s="26"/>
      <c r="G154" s="26"/>
      <c r="H154" s="26"/>
    </row>
    <row r="155" spans="1:8" ht="15">
      <c r="A155" s="26"/>
      <c r="B155" s="26"/>
      <c r="C155" s="26"/>
      <c r="E155" s="26"/>
      <c r="F155" s="26"/>
      <c r="G155" s="26"/>
      <c r="H155" s="26"/>
    </row>
    <row r="156" spans="1:8" ht="15">
      <c r="A156" s="26"/>
      <c r="B156" s="26"/>
      <c r="C156" s="26"/>
      <c r="E156" s="26"/>
      <c r="F156" s="26"/>
      <c r="G156" s="26"/>
      <c r="H156" s="26"/>
    </row>
    <row r="157" spans="1:8" ht="15">
      <c r="A157" s="26"/>
      <c r="B157" s="26"/>
      <c r="C157" s="26"/>
      <c r="E157" s="26"/>
      <c r="F157" s="26"/>
      <c r="G157" s="26"/>
      <c r="H157" s="26"/>
    </row>
    <row r="158" spans="1:8" ht="15">
      <c r="A158" s="26"/>
      <c r="B158" s="26"/>
      <c r="C158" s="26"/>
      <c r="E158" s="26"/>
      <c r="F158" s="26"/>
      <c r="G158" s="26"/>
      <c r="H158" s="26"/>
    </row>
  </sheetData>
  <sheetProtection/>
  <mergeCells count="4">
    <mergeCell ref="A1:H1"/>
    <mergeCell ref="A35:H35"/>
    <mergeCell ref="A36:H36"/>
    <mergeCell ref="H29:H33"/>
  </mergeCells>
  <printOptions/>
  <pageMargins left="0.75" right="0.11999999999999998" top="0.7900000000000001" bottom="0.790000000000000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0" sqref="B20"/>
    </sheetView>
  </sheetViews>
  <sheetFormatPr defaultColWidth="8.75390625" defaultRowHeight="14.25"/>
  <cols>
    <col min="1" max="1" width="22.25390625" style="0" customWidth="1"/>
    <col min="2" max="2" width="10.375" style="0" bestFit="1" customWidth="1"/>
    <col min="3" max="3" width="20.625" style="0" customWidth="1"/>
    <col min="4" max="4" width="11.50390625" style="0" bestFit="1" customWidth="1"/>
    <col min="5" max="5" width="20.25390625" style="0" bestFit="1" customWidth="1"/>
    <col min="6" max="6" width="12.25390625" style="0" customWidth="1"/>
  </cols>
  <sheetData>
    <row r="1" spans="1:5" ht="15">
      <c r="A1" s="1" t="s">
        <v>77</v>
      </c>
      <c r="B1" s="1"/>
      <c r="C1" s="1"/>
      <c r="D1" s="1"/>
      <c r="E1" s="1"/>
    </row>
    <row r="2" spans="1:7" ht="15">
      <c r="A2" s="2" t="s">
        <v>78</v>
      </c>
      <c r="B2" s="2"/>
      <c r="C2" s="2"/>
      <c r="D2" s="2"/>
      <c r="E2" s="2"/>
      <c r="F2" s="2"/>
      <c r="G2" s="2"/>
    </row>
    <row r="3" spans="1:3" ht="15">
      <c r="A3" t="s">
        <v>79</v>
      </c>
      <c r="B3" s="3">
        <v>0</v>
      </c>
      <c r="C3" s="4" t="str">
        <f>IF(AND(SUM(B3:B6)+F7+B8+IF(D9&gt;3,B9*(D9),0)+IF(F9&gt;3,(H9)*F9,0)&gt;0,B25&gt;0),IF(SUM(B3:B6)+F7+B8+IF(D9&gt;3,B9*(D9),0)+IF(F9&gt;3,(H9)*F9,0)&gt;0.005*667*B25,"**建筑面积超标！！！","**建筑面积未超标**"),IF(SUM(B3:B6)+F7+B8+IF(D9&gt;3,B9*(D9),0)+IF(F9&gt;3,(H9)*F9,0)=0,"**请输入建筑面积**","**区域面积未输入**"))</f>
        <v>**建筑面积未超标**</v>
      </c>
    </row>
    <row r="4" spans="1:3" ht="15">
      <c r="A4" t="s">
        <v>80</v>
      </c>
      <c r="B4" s="3">
        <v>0</v>
      </c>
      <c r="C4" s="5" t="s">
        <v>81</v>
      </c>
    </row>
    <row r="5" spans="1:3" ht="15">
      <c r="A5" t="s">
        <v>82</v>
      </c>
      <c r="B5" s="3">
        <v>0</v>
      </c>
      <c r="C5" s="5"/>
    </row>
    <row r="6" spans="1:2" ht="15">
      <c r="A6" t="s">
        <v>83</v>
      </c>
      <c r="B6" s="3">
        <v>0</v>
      </c>
    </row>
    <row r="7" spans="1:7" ht="15">
      <c r="A7" t="s">
        <v>84</v>
      </c>
      <c r="B7" s="6">
        <v>0</v>
      </c>
      <c r="C7" t="s">
        <v>85</v>
      </c>
      <c r="D7" s="7">
        <v>2</v>
      </c>
      <c r="E7" t="s">
        <v>86</v>
      </c>
      <c r="F7" s="8">
        <v>8</v>
      </c>
      <c r="G7" s="9" t="str">
        <f>IF(AND(B7&lt;&gt;0,F7=0),"**必填项**"," ")</f>
        <v> </v>
      </c>
    </row>
    <row r="8" spans="1:2" ht="14.25" customHeight="1">
      <c r="A8" t="s">
        <v>87</v>
      </c>
      <c r="B8" s="3">
        <v>0</v>
      </c>
    </row>
    <row r="9" spans="1:8" ht="17.25" customHeight="1">
      <c r="A9" t="s">
        <v>88</v>
      </c>
      <c r="B9" s="10">
        <v>0</v>
      </c>
      <c r="C9" t="s">
        <v>89</v>
      </c>
      <c r="D9" s="11">
        <v>3</v>
      </c>
      <c r="E9" t="s">
        <v>90</v>
      </c>
      <c r="F9" s="12">
        <v>0</v>
      </c>
      <c r="G9" t="s">
        <v>91</v>
      </c>
      <c r="H9" s="13">
        <v>3</v>
      </c>
    </row>
    <row r="10" spans="1:4" ht="15">
      <c r="A10" t="s">
        <v>92</v>
      </c>
      <c r="B10" s="10">
        <v>0</v>
      </c>
      <c r="C10" t="s">
        <v>89</v>
      </c>
      <c r="D10" s="13">
        <v>6</v>
      </c>
    </row>
    <row r="11" spans="1:4" ht="15">
      <c r="A11" t="s">
        <v>93</v>
      </c>
      <c r="B11" s="6">
        <v>0</v>
      </c>
      <c r="D11">
        <v>370</v>
      </c>
    </row>
    <row r="12" spans="1:3" ht="15">
      <c r="A12" t="s">
        <v>94</v>
      </c>
      <c r="B12" s="10">
        <v>0</v>
      </c>
      <c r="C12" s="4" t="str">
        <f>IF(SUM(B12:B15)=0,"**请输入进水渠道**"," ")</f>
        <v>**请输入进水渠道**</v>
      </c>
    </row>
    <row r="13" spans="1:2" ht="15">
      <c r="A13" t="s">
        <v>95</v>
      </c>
      <c r="B13" s="10">
        <v>0</v>
      </c>
    </row>
    <row r="14" spans="1:2" ht="15">
      <c r="A14" t="s">
        <v>96</v>
      </c>
      <c r="B14" s="10">
        <v>0</v>
      </c>
    </row>
    <row r="15" spans="1:2" ht="15">
      <c r="A15" t="s">
        <v>97</v>
      </c>
      <c r="B15" s="10">
        <v>0</v>
      </c>
    </row>
    <row r="16" spans="1:3" ht="15">
      <c r="A16" t="s">
        <v>34</v>
      </c>
      <c r="B16" s="14">
        <v>49</v>
      </c>
      <c r="C16" s="4" t="str">
        <f>IF(B16=0,"**请输入进水闸口**"," ")</f>
        <v> </v>
      </c>
    </row>
    <row r="17" spans="1:2" ht="15">
      <c r="A17" t="s">
        <v>98</v>
      </c>
      <c r="B17" s="10">
        <v>0</v>
      </c>
    </row>
    <row r="18" spans="1:5" ht="15">
      <c r="A18" t="s">
        <v>99</v>
      </c>
      <c r="B18" s="14">
        <v>0</v>
      </c>
      <c r="C18" t="s">
        <v>100</v>
      </c>
      <c r="D18" s="15">
        <v>0</v>
      </c>
      <c r="E18" s="9" t="str">
        <f>IF(B17&gt;0,"**排水渠道是否有排水闸口！！"," ")</f>
        <v> </v>
      </c>
    </row>
    <row r="19" spans="1:3" ht="15">
      <c r="A19" t="s">
        <v>101</v>
      </c>
      <c r="B19" s="14">
        <v>97</v>
      </c>
      <c r="C19" s="4" t="str">
        <f>IF(B19+B18+D18=0,"**请输入排水闸口或闸门**"," ")</f>
        <v> </v>
      </c>
    </row>
    <row r="20" spans="1:4" ht="15">
      <c r="A20" t="s">
        <v>102</v>
      </c>
      <c r="B20" s="10">
        <v>0</v>
      </c>
      <c r="C20" t="s">
        <v>103</v>
      </c>
      <c r="D20" s="16">
        <v>1.8</v>
      </c>
    </row>
    <row r="21" spans="1:4" ht="15">
      <c r="A21" t="s">
        <v>104</v>
      </c>
      <c r="B21" s="10">
        <v>0</v>
      </c>
      <c r="D21" s="12"/>
    </row>
    <row r="22" spans="1:2" ht="15">
      <c r="A22" t="s">
        <v>105</v>
      </c>
      <c r="B22" s="14">
        <v>0</v>
      </c>
    </row>
    <row r="23" spans="1:3" ht="15">
      <c r="A23" t="s">
        <v>106</v>
      </c>
      <c r="B23" s="17">
        <v>11.6</v>
      </c>
      <c r="C23" s="4" t="str">
        <f>IF(B23=0,"**请输入湿地面积**",IF(B25=0,"**区域面积未输入**",IF(B23/B25&lt;0.1,"**湿地面积不够10%！！！"," **湿地面积相对于设计区域足够 10% **")))</f>
        <v>**湿地面积不够10%！！！</v>
      </c>
    </row>
    <row r="24" spans="1:3" ht="15">
      <c r="A24" t="s">
        <v>107</v>
      </c>
      <c r="B24" s="17">
        <v>853.7</v>
      </c>
      <c r="C24" s="4" t="str">
        <f>IF(B24=0,"**请输入池塘面积**",IF(B25=0,"**区域面积未输入**",IF(B24/B25&lt;0.65,"** 养殖池塘面积不够65%！！！"," ** 池塘面积相对于设计区域足够 65% **")))</f>
        <v>** 养殖池塘面积不够65%！！！</v>
      </c>
    </row>
    <row r="25" spans="1:3" ht="15">
      <c r="A25" t="s">
        <v>108</v>
      </c>
      <c r="B25" s="17">
        <v>1853</v>
      </c>
      <c r="C25" s="4" t="str">
        <f>IF(B25=0,"**请输入区域面积**"," ")</f>
        <v> </v>
      </c>
    </row>
    <row r="26" spans="1:3" ht="15">
      <c r="A26" t="s">
        <v>109</v>
      </c>
      <c r="B26" s="17">
        <v>938</v>
      </c>
      <c r="C26" s="4" t="str">
        <f>IF(B26=0,"**请输入原池塘面积**"," ")</f>
        <v> </v>
      </c>
    </row>
    <row r="27" spans="1:7" ht="15">
      <c r="A27" t="s">
        <v>110</v>
      </c>
      <c r="B27" s="18">
        <v>0</v>
      </c>
      <c r="C27" t="s">
        <v>111</v>
      </c>
      <c r="D27" s="19">
        <v>0</v>
      </c>
      <c r="E27" t="s">
        <v>112</v>
      </c>
      <c r="F27" s="20">
        <v>0</v>
      </c>
      <c r="G27" s="9">
        <f>IF(AND(B27&gt;0,OR(D27=0,F27=0)),"**必填项**","")</f>
      </c>
    </row>
    <row r="28" spans="1:2" ht="15">
      <c r="A28" t="s">
        <v>113</v>
      </c>
      <c r="B28" s="21">
        <v>0.5</v>
      </c>
    </row>
    <row r="29" spans="1:2" ht="15">
      <c r="A29" t="s">
        <v>114</v>
      </c>
      <c r="B29" s="22">
        <v>0.2</v>
      </c>
    </row>
    <row r="30" spans="1:2" ht="15">
      <c r="A30" t="s">
        <v>115</v>
      </c>
      <c r="B30" s="23">
        <v>0.08</v>
      </c>
    </row>
  </sheetData>
  <sheetProtection/>
  <mergeCells count="2">
    <mergeCell ref="A1:E1"/>
    <mergeCell ref="A2:G2"/>
  </mergeCells>
  <conditionalFormatting sqref="C3">
    <cfRule type="expression" priority="11" dxfId="0" stopIfTrue="1">
      <formula>AND(SUM($B$3:$B$6)+$B$8+$F$7+IF($D$9&gt;3,($D$9)*$B$9,0)+IF($H$9&gt;3,$H$9*$F$9,0)&gt;$B$25*669*0.005,$B$25&gt;0)</formula>
    </cfRule>
    <cfRule type="expression" priority="12" dxfId="1" stopIfTrue="1">
      <formula>AND(SUM($B$3:$B$6)+$F$7+$B$8+IF($D$9&gt;3,($D$9)*$B$9,0)+IF($H$9&gt;3,$H$9*$F$9,0)&lt;$B$25*669*0.005,$B$25&gt;0)</formula>
    </cfRule>
  </conditionalFormatting>
  <conditionalFormatting sqref="C23">
    <cfRule type="expression" priority="4" dxfId="2" stopIfTrue="1">
      <formula>($B$23=0)</formula>
    </cfRule>
    <cfRule type="expression" priority="5" dxfId="0" stopIfTrue="1">
      <formula>($B$23/$B$25&lt;0.1)</formula>
    </cfRule>
    <cfRule type="expression" priority="6" dxfId="1" stopIfTrue="1">
      <formula>($B$23/$B$25&gt;0.1)</formula>
    </cfRule>
  </conditionalFormatting>
  <conditionalFormatting sqref="C24">
    <cfRule type="expression" priority="1" dxfId="2" stopIfTrue="1">
      <formula>($B$24=0)</formula>
    </cfRule>
    <cfRule type="expression" priority="2" dxfId="0" stopIfTrue="1">
      <formula>($B$24/$B$25&lt;0.65)</formula>
    </cfRule>
    <cfRule type="expression" priority="3" dxfId="1" stopIfTrue="1">
      <formula>($B$24/$B$25&gt;0.65)</formula>
    </cfRule>
  </conditionalFormatting>
  <conditionalFormatting sqref="A27">
    <cfRule type="expression" priority="9" dxfId="0" stopIfTrue="1">
      <formula>AND($B$27&lt;&gt;0,OR($D$27=0,$F$27=0))</formula>
    </cfRule>
  </conditionalFormatting>
  <conditionalFormatting sqref="D27">
    <cfRule type="expression" priority="10" dxfId="0" stopIfTrue="1">
      <formula>AND($B$27&lt;&gt;0,$D$27=0)</formula>
    </cfRule>
  </conditionalFormatting>
  <conditionalFormatting sqref="F27">
    <cfRule type="expression" priority="8" dxfId="0" stopIfTrue="1">
      <formula>AND($B$27&lt;&gt;0,$F$27=0)</formula>
    </cfRule>
  </conditionalFormatting>
  <conditionalFormatting sqref="A7 F7">
    <cfRule type="expression" priority="7" dxfId="0" stopIfTrue="1">
      <formula>AND($B$7&lt;&gt;0,$F$7=0)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龚婷婷</cp:lastModifiedBy>
  <cp:lastPrinted>2020-02-21T03:39:19Z</cp:lastPrinted>
  <dcterms:created xsi:type="dcterms:W3CDTF">2010-03-09T01:42:55Z</dcterms:created>
  <dcterms:modified xsi:type="dcterms:W3CDTF">2021-12-09T03:23:35Z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1E911A69E1AB4FB1AB75513AF4A8B6B0</vt:lpwstr>
  </property>
  <property fmtid="{D5CDD505-2E9C-101B-9397-08002B2CF9AE}" pid="4" name="KSOProductBuildV">
    <vt:lpwstr>2052-11.1.0.11115</vt:lpwstr>
  </property>
</Properties>
</file>