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095" windowHeight="12225" tabRatio="762"/>
  </bookViews>
  <sheets>
    <sheet name="投资表" sheetId="1" r:id="rId1"/>
    <sheet name="6#7#" sheetId="18" state="hidden" r:id="rId2"/>
    <sheet name="项目投资概算及资金来源表" sheetId="11" state="hidden" r:id="rId3"/>
    <sheet name="造价服务及招标代理" sheetId="3" state="hidden" r:id="rId4"/>
  </sheets>
  <externalReferences>
    <externalReference r:id="rId5"/>
    <externalReference r:id="rId6"/>
    <externalReference r:id="rId7"/>
    <externalReference r:id="rId8"/>
    <externalReference r:id="rId9"/>
  </externalReferences>
  <definedNames>
    <definedName name="_1.8__0.1_0.15_0.05_0.06" localSheetId="1">#REF!</definedName>
    <definedName name="_1.8__0.1_0.15_0.05_0.06">#REF!</definedName>
    <definedName name="cr_ysb_sheet1">'[1]#REF!'!$A$1:$L$33</definedName>
    <definedName name="h" localSheetId="1">#REF!</definedName>
    <definedName name="h">#REF!</definedName>
    <definedName name="hh">'[2]#REF!'!$K$4</definedName>
    <definedName name="hhh">'[2]#REF!'!$K$4</definedName>
    <definedName name="_xlnm.Print_Area" localSheetId="1">'6#7#'!$A$1</definedName>
    <definedName name="_xlnm.Print_Area" localSheetId="3" hidden="1">'[3]#REF!'!$1:$1048576</definedName>
    <definedName name="_xlnm.Print_Area" hidden="1">'[3]#REF!'!$1:$1048576</definedName>
    <definedName name="_xlnm.Print_Titles" localSheetId="1">'6#7#'!$1:$1</definedName>
    <definedName name="_xlnm.Print_Titles" localSheetId="0">投资表!#REF!</definedName>
    <definedName name="qqq" localSheetId="1">#REF!</definedName>
    <definedName name="qqq">#REF!</definedName>
    <definedName name="qqqq" localSheetId="1">#REF!</definedName>
    <definedName name="qqqq" localSheetId="3">#REF!</definedName>
    <definedName name="qqqq">#REF!</definedName>
    <definedName name="qqqqqq" localSheetId="1">#REF!</definedName>
    <definedName name="qqqqqq">#REF!</definedName>
    <definedName name="wwwww" localSheetId="1">#REF!</definedName>
    <definedName name="wwwww">#REF!</definedName>
    <definedName name="x">'[4]#REF!'!$K$4</definedName>
    <definedName name="y">'[4]#REF!'!$K$4</definedName>
    <definedName name="z" localSheetId="1">#REF!</definedName>
    <definedName name="z">#REF!</definedName>
    <definedName name="Z_32B1BA68_BFE6_11D6_B6E2_00E04CE2850D_.wvu.PrintTitles" localSheetId="3" hidden="1">[5]泰日泵站!$1:$3</definedName>
    <definedName name="Z_32B1BA68_BFE6_11D6_B6E2_00E04CE2850D_.wvu.PrintTitles" hidden="1">[5]泰日泵站!$1:$3</definedName>
    <definedName name="Z_3B0C5E00_BFF4_11D6_918F_00E04C59DC71_.wvu.PrintTitles" localSheetId="3" hidden="1">[5]泰日泵站!$1:$3</definedName>
    <definedName name="Z_3B0C5E00_BFF4_11D6_918F_00E04C59DC71_.wvu.PrintTitles" hidden="1">[5]泰日泵站!$1:$3</definedName>
    <definedName name="调2" localSheetId="1">#REF!</definedName>
    <definedName name="调2">#REF!</definedName>
    <definedName name="我" localSheetId="1">#REF!</definedName>
    <definedName name="我">#REF!</definedName>
  </definedNames>
  <calcPr calcId="144525" iterate="1" iterateCount="100" iterateDelta="0.001" concurrentCalc="0"/>
</workbook>
</file>

<file path=xl/sharedStrings.xml><?xml version="1.0" encoding="utf-8"?>
<sst xmlns="http://schemas.openxmlformats.org/spreadsheetml/2006/main" count="255">
  <si>
    <t>附件3：</t>
  </si>
  <si>
    <t>奉贤区金汇镇梅园村菜田建设项目投资明细表</t>
  </si>
  <si>
    <t>序号</t>
  </si>
  <si>
    <t>项目名称</t>
  </si>
  <si>
    <t>单位</t>
  </si>
  <si>
    <t>数量</t>
  </si>
  <si>
    <t>单价（元）</t>
  </si>
  <si>
    <t>合计（万元）</t>
  </si>
  <si>
    <t>一</t>
  </si>
  <si>
    <t>工程费用</t>
  </si>
  <si>
    <t>亩</t>
  </si>
  <si>
    <r>
      <rPr>
        <b/>
        <sz val="9"/>
        <rFont val="宋体"/>
        <charset val="134"/>
      </rPr>
      <t>(</t>
    </r>
    <r>
      <rPr>
        <b/>
        <sz val="9"/>
        <rFont val="宋体"/>
        <charset val="134"/>
      </rPr>
      <t>一</t>
    </r>
    <r>
      <rPr>
        <b/>
        <sz val="9"/>
        <rFont val="宋体"/>
        <charset val="134"/>
      </rPr>
      <t>)</t>
    </r>
  </si>
  <si>
    <t>土地平整</t>
  </si>
  <si>
    <t>1</t>
  </si>
  <si>
    <t>细部平整</t>
  </si>
  <si>
    <r>
      <rPr>
        <b/>
        <sz val="9"/>
        <rFont val="宋体"/>
        <charset val="134"/>
      </rPr>
      <t>(</t>
    </r>
    <r>
      <rPr>
        <b/>
        <sz val="9"/>
        <rFont val="宋体"/>
        <charset val="134"/>
      </rPr>
      <t>二</t>
    </r>
    <r>
      <rPr>
        <b/>
        <sz val="9"/>
        <rFont val="宋体"/>
        <charset val="134"/>
      </rPr>
      <t>)</t>
    </r>
  </si>
  <si>
    <t>灌溉与排水</t>
  </si>
  <si>
    <t>新建灌溉泵站  双泵</t>
  </si>
  <si>
    <t>座</t>
  </si>
  <si>
    <t>2</t>
  </si>
  <si>
    <t>活水器</t>
  </si>
  <si>
    <t>套</t>
  </si>
  <si>
    <t>3</t>
  </si>
  <si>
    <t>灌溉系统</t>
  </si>
  <si>
    <t>(4)</t>
  </si>
  <si>
    <t>De110  PE管（1.0Mpa)</t>
  </si>
  <si>
    <t>m</t>
  </si>
  <si>
    <t>(5)</t>
  </si>
  <si>
    <t>De125  PE管（1.0Mpa)</t>
  </si>
  <si>
    <t>(6)</t>
  </si>
  <si>
    <t>De160  PE管（1.0Mpa)</t>
  </si>
  <si>
    <t>(7)</t>
  </si>
  <si>
    <t>De200  PE管（1.0Mpa)</t>
  </si>
  <si>
    <t>(8)</t>
  </si>
  <si>
    <t>De225  PE管（1.0Mpa)</t>
  </si>
  <si>
    <t>(9)</t>
  </si>
  <si>
    <t>De250  PE管（1.0Mpa)</t>
  </si>
  <si>
    <t>(10)</t>
  </si>
  <si>
    <t>De110  穿路管</t>
  </si>
  <si>
    <t>(11)</t>
  </si>
  <si>
    <t>De125  穿路管</t>
  </si>
  <si>
    <t>(12)</t>
  </si>
  <si>
    <t>De160  穿路管</t>
  </si>
  <si>
    <t>(13)</t>
  </si>
  <si>
    <t>De200  穿路管</t>
  </si>
  <si>
    <t>(14)</t>
  </si>
  <si>
    <t>De225  穿路管</t>
  </si>
  <si>
    <t>(15)</t>
  </si>
  <si>
    <t>De250  穿路管</t>
  </si>
  <si>
    <t>(16)</t>
  </si>
  <si>
    <t>喷灌管件</t>
  </si>
  <si>
    <t>项</t>
  </si>
  <si>
    <t>(17)</t>
  </si>
  <si>
    <t>弯头镇墩</t>
  </si>
  <si>
    <t>个</t>
  </si>
  <si>
    <t>(18)</t>
  </si>
  <si>
    <t>闸阀井  800*800</t>
  </si>
  <si>
    <t>(19)</t>
  </si>
  <si>
    <t>泄水井</t>
  </si>
  <si>
    <t>4</t>
  </si>
  <si>
    <t>排水工程</t>
  </si>
  <si>
    <t>(1)</t>
  </si>
  <si>
    <t>排水干沟（口宽1.0m）</t>
  </si>
  <si>
    <t>(2)</t>
  </si>
  <si>
    <t>排水支沟（口宽0.8m）</t>
  </si>
  <si>
    <t>(3)</t>
  </si>
  <si>
    <t>排沟入河口</t>
  </si>
  <si>
    <t>穿路涵管</t>
  </si>
  <si>
    <t>降渍暗管De63</t>
  </si>
  <si>
    <t>100m</t>
  </si>
  <si>
    <r>
      <rPr>
        <b/>
        <sz val="9"/>
        <rFont val="宋体"/>
        <charset val="134"/>
      </rPr>
      <t>(</t>
    </r>
    <r>
      <rPr>
        <b/>
        <sz val="9"/>
        <rFont val="宋体"/>
        <charset val="134"/>
      </rPr>
      <t>三</t>
    </r>
    <r>
      <rPr>
        <b/>
        <sz val="9"/>
        <rFont val="宋体"/>
        <charset val="134"/>
      </rPr>
      <t>)</t>
    </r>
  </si>
  <si>
    <t>田间道路</t>
  </si>
  <si>
    <t>2.5m宽水泥路</t>
  </si>
  <si>
    <t>㎡</t>
  </si>
  <si>
    <t>4.0m宽水泥路</t>
  </si>
  <si>
    <t>道路修复（管道过路）</t>
  </si>
  <si>
    <t>会车平台</t>
  </si>
  <si>
    <t>5</t>
  </si>
  <si>
    <t>下田坡道</t>
  </si>
  <si>
    <r>
      <rPr>
        <b/>
        <sz val="9"/>
        <rFont val="宋体"/>
        <charset val="134"/>
      </rPr>
      <t>(</t>
    </r>
    <r>
      <rPr>
        <b/>
        <sz val="9"/>
        <rFont val="宋体"/>
        <charset val="134"/>
      </rPr>
      <t>四</t>
    </r>
    <r>
      <rPr>
        <b/>
        <sz val="9"/>
        <rFont val="宋体"/>
        <charset val="134"/>
      </rPr>
      <t>)</t>
    </r>
  </si>
  <si>
    <t>农田输配电</t>
  </si>
  <si>
    <t>低压输电线路</t>
  </si>
  <si>
    <t>电线杆  9.0长</t>
  </si>
  <si>
    <t>根</t>
  </si>
  <si>
    <t>变压设备</t>
  </si>
  <si>
    <t>台</t>
  </si>
  <si>
    <t>二</t>
  </si>
  <si>
    <t>工程建设其他费用</t>
  </si>
  <si>
    <t>(一)</t>
  </si>
  <si>
    <t>项目管理费</t>
  </si>
  <si>
    <t>(二)</t>
  </si>
  <si>
    <t>施工监理费</t>
  </si>
  <si>
    <t>(三)</t>
  </si>
  <si>
    <t>招标费</t>
  </si>
  <si>
    <t>(四)</t>
  </si>
  <si>
    <t>勘察设计费</t>
  </si>
  <si>
    <t>勘察费</t>
  </si>
  <si>
    <t>设计费</t>
  </si>
  <si>
    <t>三</t>
  </si>
  <si>
    <t>工程总投资</t>
  </si>
  <si>
    <r>
      <rPr>
        <b/>
        <sz val="12"/>
        <color theme="1"/>
        <rFont val="宋体"/>
        <charset val="134"/>
      </rPr>
      <t xml:space="preserve">上海北湖现代农业发展有限公司农田建设项目   </t>
    </r>
    <r>
      <rPr>
        <b/>
        <sz val="18"/>
        <color theme="1"/>
        <rFont val="宋体"/>
        <charset val="134"/>
      </rPr>
      <t xml:space="preserve">6#和7#灌区   </t>
    </r>
    <r>
      <rPr>
        <b/>
        <sz val="12"/>
        <color theme="1"/>
        <rFont val="宋体"/>
        <charset val="134"/>
      </rPr>
      <t>投资概算明细表</t>
    </r>
  </si>
  <si>
    <t>类别</t>
  </si>
  <si>
    <t>实施内容</t>
  </si>
  <si>
    <t>备注</t>
  </si>
  <si>
    <t>设施建设</t>
  </si>
  <si>
    <t>土地平整及修复</t>
  </si>
  <si>
    <t>灌溉与排水设施</t>
  </si>
  <si>
    <t>灌溉泵站（含水肥一体化）</t>
  </si>
  <si>
    <t>沼液调节池</t>
  </si>
  <si>
    <t>自动化控制</t>
  </si>
  <si>
    <t>灌溉设施</t>
  </si>
  <si>
    <t>（1）</t>
  </si>
  <si>
    <t>U-PVC 管DN600</t>
  </si>
  <si>
    <t>（2）</t>
  </si>
  <si>
    <t>U-PVC 管DN400</t>
  </si>
  <si>
    <t>（3）</t>
  </si>
  <si>
    <t>U-PVC 管DN315</t>
  </si>
  <si>
    <t>（4）</t>
  </si>
  <si>
    <t>管件</t>
  </si>
  <si>
    <t>（5）</t>
  </si>
  <si>
    <t>A型田间进水口1</t>
  </si>
  <si>
    <t>（6）</t>
  </si>
  <si>
    <t>B型田间进水口(穿路)1</t>
  </si>
  <si>
    <t>（7）</t>
  </si>
  <si>
    <t>干管DN630电动阀井</t>
  </si>
  <si>
    <t>（8）</t>
  </si>
  <si>
    <t>支管DN400电动阀井</t>
  </si>
  <si>
    <t>（9）</t>
  </si>
  <si>
    <t>支管DN315电动阀井</t>
  </si>
  <si>
    <t>（10）</t>
  </si>
  <si>
    <t>穿路套管</t>
  </si>
  <si>
    <t>（11）</t>
  </si>
  <si>
    <t>拆除现状沟渠</t>
  </si>
  <si>
    <t>排水设施</t>
  </si>
  <si>
    <t>排水土沟疏浚</t>
  </si>
  <si>
    <t>新建排水沟</t>
  </si>
  <si>
    <t>进水DN630电动阀井</t>
  </si>
  <si>
    <t>退水DN630电动闸阀</t>
  </si>
  <si>
    <t>田间退水口2（太阳能板）</t>
  </si>
  <si>
    <t>排沟过路涵</t>
  </si>
  <si>
    <t>田间道路设施</t>
  </si>
  <si>
    <t>生产道路修复</t>
  </si>
  <si>
    <r>
      <rPr>
        <sz val="9"/>
        <color rgb="FF000000"/>
        <rFont val="Times New Roman"/>
        <charset val="134"/>
      </rPr>
      <t>m</t>
    </r>
    <r>
      <rPr>
        <vertAlign val="superscript"/>
        <sz val="9"/>
        <color rgb="FF000000"/>
        <rFont val="Times New Roman"/>
        <charset val="134"/>
      </rPr>
      <t>2</t>
    </r>
  </si>
  <si>
    <t>桥梁维修</t>
  </si>
  <si>
    <t>新建涵闸</t>
  </si>
  <si>
    <t>农田防护与生态环境保持设施</t>
  </si>
  <si>
    <t>防护林种植</t>
  </si>
  <si>
    <t>河道保坍护岸</t>
  </si>
  <si>
    <t>沟渠生态系统</t>
  </si>
  <si>
    <t>排水沟水生植物</t>
  </si>
  <si>
    <t>排水沟水生动物</t>
  </si>
  <si>
    <t>两通港生态浮床</t>
  </si>
  <si>
    <t>(五)</t>
  </si>
  <si>
    <t>农田输配电设施</t>
  </si>
  <si>
    <t>线路</t>
  </si>
  <si>
    <t>低压变电柜改造</t>
  </si>
  <si>
    <t>(六)</t>
  </si>
  <si>
    <t>其他设施</t>
  </si>
  <si>
    <t>场地维修</t>
  </si>
  <si>
    <t>仓库维修</t>
  </si>
  <si>
    <t>育苗暖棚</t>
  </si>
  <si>
    <t>设备采购</t>
  </si>
  <si>
    <t>自筹</t>
  </si>
  <si>
    <t>二类费用</t>
  </si>
  <si>
    <r>
      <rPr>
        <sz val="9"/>
        <rFont val="Times New Roman"/>
        <charset val="134"/>
      </rPr>
      <t>(</t>
    </r>
    <r>
      <rPr>
        <sz val="9"/>
        <rFont val="宋体"/>
        <charset val="134"/>
      </rPr>
      <t>一)</t>
    </r>
  </si>
  <si>
    <t>前期工作咨询费</t>
  </si>
  <si>
    <r>
      <rPr>
        <sz val="9"/>
        <rFont val="Times New Roman"/>
        <charset val="134"/>
      </rPr>
      <t>(</t>
    </r>
    <r>
      <rPr>
        <sz val="9"/>
        <rFont val="宋体"/>
        <charset val="134"/>
      </rPr>
      <t>二)</t>
    </r>
  </si>
  <si>
    <t>招标代理费</t>
  </si>
  <si>
    <t>工程量清单编制</t>
  </si>
  <si>
    <r>
      <rPr>
        <sz val="9"/>
        <rFont val="Times New Roman"/>
        <charset val="134"/>
      </rPr>
      <t>(</t>
    </r>
    <r>
      <rPr>
        <sz val="9"/>
        <rFont val="宋体"/>
        <charset val="134"/>
      </rPr>
      <t>三)</t>
    </r>
  </si>
  <si>
    <t>监理费</t>
  </si>
  <si>
    <t>施工建设监理费</t>
  </si>
  <si>
    <t>财务监理费</t>
  </si>
  <si>
    <r>
      <rPr>
        <sz val="9"/>
        <rFont val="Times New Roman"/>
        <charset val="134"/>
      </rPr>
      <t>(</t>
    </r>
    <r>
      <rPr>
        <sz val="9"/>
        <rFont val="宋体"/>
        <charset val="134"/>
      </rPr>
      <t>四)</t>
    </r>
  </si>
  <si>
    <t>总体设计费</t>
  </si>
  <si>
    <t>基本设计费</t>
  </si>
  <si>
    <t>施工图预算编制费</t>
  </si>
  <si>
    <r>
      <rPr>
        <sz val="9"/>
        <rFont val="Times New Roman"/>
        <charset val="134"/>
      </rPr>
      <t>(</t>
    </r>
    <r>
      <rPr>
        <sz val="9"/>
        <rFont val="宋体"/>
        <charset val="134"/>
      </rPr>
      <t>五)</t>
    </r>
  </si>
  <si>
    <t>审计费</t>
  </si>
  <si>
    <t>四</t>
  </si>
  <si>
    <t>合计</t>
  </si>
  <si>
    <t>项目投资概算及资金来源表</t>
  </si>
  <si>
    <t>预算筹措渠道</t>
  </si>
  <si>
    <t>资金额（万元）</t>
  </si>
  <si>
    <t>一、市级财政投入</t>
  </si>
  <si>
    <t>二、区级财政投入</t>
  </si>
  <si>
    <t>三、镇级财政投入</t>
  </si>
  <si>
    <t>四、实施单位投入</t>
  </si>
  <si>
    <t>预算投资总额</t>
  </si>
  <si>
    <t>关于发布《上海市建设工程造价服务和工程招标代理服务收费标准》的通知　
沪建计联[2005]834号
沪价费[2005]056号
关于贯彻落实《国家发展改革委关于降低部分建设项目收费标准规范收费行为等有关问题的通知》的通知
沪价费〔2011〕007号</t>
  </si>
  <si>
    <t>收费项目</t>
  </si>
  <si>
    <t>收费基数</t>
  </si>
  <si>
    <t>划分标准（万元）</t>
  </si>
  <si>
    <r>
      <rPr>
        <sz val="10.5"/>
        <color indexed="8"/>
        <rFont val="Times New Roman"/>
        <charset val="134"/>
      </rPr>
      <t>100</t>
    </r>
    <r>
      <rPr>
        <sz val="10.5"/>
        <color indexed="8"/>
        <rFont val="宋体"/>
        <charset val="134"/>
      </rPr>
      <t xml:space="preserve">以下
</t>
    </r>
    <r>
      <rPr>
        <sz val="10.5"/>
        <color indexed="8"/>
        <rFont val="Times New Roman"/>
        <charset val="134"/>
      </rPr>
      <t>(</t>
    </r>
    <r>
      <rPr>
        <sz val="10.5"/>
        <color indexed="8"/>
        <rFont val="宋体"/>
        <charset val="134"/>
      </rPr>
      <t>含</t>
    </r>
    <r>
      <rPr>
        <sz val="10.5"/>
        <color indexed="8"/>
        <rFont val="Times New Roman"/>
        <charset val="134"/>
      </rPr>
      <t>100)</t>
    </r>
  </si>
  <si>
    <r>
      <rPr>
        <sz val="10.5"/>
        <color indexed="8"/>
        <rFont val="Times New Roman"/>
        <charset val="134"/>
      </rPr>
      <t>100~500
(</t>
    </r>
    <r>
      <rPr>
        <sz val="10.5"/>
        <color indexed="8"/>
        <rFont val="宋体"/>
        <charset val="134"/>
      </rPr>
      <t>含</t>
    </r>
    <r>
      <rPr>
        <sz val="10.5"/>
        <color indexed="8"/>
        <rFont val="Times New Roman"/>
        <charset val="134"/>
      </rPr>
      <t>500)</t>
    </r>
  </si>
  <si>
    <r>
      <rPr>
        <sz val="10.5"/>
        <color indexed="8"/>
        <rFont val="Times New Roman"/>
        <charset val="134"/>
      </rPr>
      <t>500~1000
(</t>
    </r>
    <r>
      <rPr>
        <sz val="10.5"/>
        <color indexed="8"/>
        <rFont val="宋体"/>
        <charset val="134"/>
      </rPr>
      <t>含</t>
    </r>
    <r>
      <rPr>
        <sz val="10.5"/>
        <color indexed="8"/>
        <rFont val="Times New Roman"/>
        <charset val="134"/>
      </rPr>
      <t>1000)</t>
    </r>
  </si>
  <si>
    <r>
      <rPr>
        <sz val="10.5"/>
        <color indexed="8"/>
        <rFont val="Times New Roman"/>
        <charset val="134"/>
      </rPr>
      <t>1000~3000 
(</t>
    </r>
    <r>
      <rPr>
        <sz val="10.5"/>
        <color indexed="8"/>
        <rFont val="宋体"/>
        <charset val="134"/>
      </rPr>
      <t>含</t>
    </r>
    <r>
      <rPr>
        <sz val="10.5"/>
        <color indexed="8"/>
        <rFont val="Times New Roman"/>
        <charset val="134"/>
      </rPr>
      <t>3000)</t>
    </r>
  </si>
  <si>
    <r>
      <rPr>
        <sz val="10.5"/>
        <color indexed="8"/>
        <rFont val="Times New Roman"/>
        <charset val="134"/>
      </rPr>
      <t>3000~5000
 (</t>
    </r>
    <r>
      <rPr>
        <sz val="10.5"/>
        <color indexed="8"/>
        <rFont val="宋体"/>
        <charset val="134"/>
      </rPr>
      <t>含</t>
    </r>
    <r>
      <rPr>
        <sz val="10.5"/>
        <color indexed="8"/>
        <rFont val="Times New Roman"/>
        <charset val="134"/>
      </rPr>
      <t>5000)</t>
    </r>
  </si>
  <si>
    <r>
      <rPr>
        <sz val="10.5"/>
        <color indexed="8"/>
        <rFont val="Times New Roman"/>
        <charset val="134"/>
      </rPr>
      <t>5000~10000 
(</t>
    </r>
    <r>
      <rPr>
        <sz val="10.5"/>
        <color indexed="8"/>
        <rFont val="宋体"/>
        <charset val="134"/>
      </rPr>
      <t>含</t>
    </r>
    <r>
      <rPr>
        <sz val="10.5"/>
        <color indexed="8"/>
        <rFont val="Times New Roman"/>
        <charset val="134"/>
      </rPr>
      <t>10000)</t>
    </r>
  </si>
  <si>
    <r>
      <rPr>
        <sz val="10.5"/>
        <color indexed="8"/>
        <rFont val="Times New Roman"/>
        <charset val="134"/>
      </rPr>
      <t>10000~50000 
(</t>
    </r>
    <r>
      <rPr>
        <sz val="10.5"/>
        <color indexed="8"/>
        <rFont val="宋体"/>
        <charset val="134"/>
      </rPr>
      <t>含</t>
    </r>
    <r>
      <rPr>
        <sz val="10.5"/>
        <color indexed="8"/>
        <rFont val="Times New Roman"/>
        <charset val="134"/>
      </rPr>
      <t>50000)</t>
    </r>
  </si>
  <si>
    <r>
      <rPr>
        <sz val="10.5"/>
        <color indexed="8"/>
        <rFont val="Times New Roman"/>
        <charset val="134"/>
      </rPr>
      <t>50000~100000 
(</t>
    </r>
    <r>
      <rPr>
        <sz val="10.5"/>
        <color indexed="8"/>
        <rFont val="宋体"/>
        <charset val="134"/>
      </rPr>
      <t>含</t>
    </r>
    <r>
      <rPr>
        <sz val="10.5"/>
        <color indexed="8"/>
        <rFont val="Times New Roman"/>
        <charset val="134"/>
      </rPr>
      <t>100000)</t>
    </r>
  </si>
  <si>
    <r>
      <rPr>
        <sz val="10.5"/>
        <color indexed="8"/>
        <rFont val="Times New Roman"/>
        <charset val="134"/>
      </rPr>
      <t>100000~500000 
(</t>
    </r>
    <r>
      <rPr>
        <sz val="10.5"/>
        <color indexed="8"/>
        <rFont val="宋体"/>
        <charset val="134"/>
      </rPr>
      <t>含</t>
    </r>
    <r>
      <rPr>
        <sz val="10.5"/>
        <color indexed="8"/>
        <rFont val="Times New Roman"/>
        <charset val="134"/>
      </rPr>
      <t>500000)</t>
    </r>
  </si>
  <si>
    <r>
      <rPr>
        <sz val="10.5"/>
        <color indexed="8"/>
        <rFont val="Times New Roman"/>
        <charset val="134"/>
      </rPr>
      <t>500000~1000000 
(</t>
    </r>
    <r>
      <rPr>
        <sz val="10.5"/>
        <color indexed="8"/>
        <rFont val="宋体"/>
        <charset val="134"/>
      </rPr>
      <t>含</t>
    </r>
    <r>
      <rPr>
        <sz val="10.5"/>
        <color indexed="8"/>
        <rFont val="Times New Roman"/>
        <charset val="134"/>
      </rPr>
      <t>1000000)</t>
    </r>
  </si>
  <si>
    <r>
      <rPr>
        <sz val="10.5"/>
        <color indexed="8"/>
        <rFont val="Times New Roman"/>
        <charset val="134"/>
      </rPr>
      <t xml:space="preserve">1000000
</t>
    </r>
    <r>
      <rPr>
        <sz val="10.5"/>
        <color indexed="8"/>
        <rFont val="宋体"/>
        <charset val="134"/>
      </rPr>
      <t>以上</t>
    </r>
  </si>
  <si>
    <r>
      <rPr>
        <sz val="10.5"/>
        <color indexed="8"/>
        <rFont val="宋体"/>
        <charset val="134"/>
      </rPr>
      <t>合计</t>
    </r>
  </si>
  <si>
    <r>
      <rPr>
        <sz val="10.5"/>
        <color indexed="8"/>
        <rFont val="宋体"/>
        <charset val="134"/>
      </rPr>
      <t>备注</t>
    </r>
  </si>
  <si>
    <t>编制项目投资估算</t>
  </si>
  <si>
    <t>总投资</t>
  </si>
  <si>
    <t>编制设计概算</t>
  </si>
  <si>
    <r>
      <rPr>
        <sz val="10.5"/>
        <color indexed="8"/>
        <rFont val="Times New Roman"/>
        <charset val="134"/>
      </rPr>
      <t>a.</t>
    </r>
    <r>
      <rPr>
        <sz val="10.5"/>
        <color indexed="8"/>
        <rFont val="宋体"/>
        <charset val="134"/>
      </rPr>
      <t>编制施工图预算</t>
    </r>
  </si>
  <si>
    <t>建安工程造价</t>
  </si>
  <si>
    <r>
      <rPr>
        <sz val="10.5"/>
        <color indexed="8"/>
        <rFont val="Times New Roman"/>
        <charset val="134"/>
      </rPr>
      <t>b.</t>
    </r>
    <r>
      <rPr>
        <sz val="10.5"/>
        <color indexed="8"/>
        <rFont val="宋体"/>
        <charset val="134"/>
      </rPr>
      <t>编制工程量清单</t>
    </r>
  </si>
  <si>
    <r>
      <rPr>
        <sz val="10.5"/>
        <color indexed="8"/>
        <rFont val="Times New Roman"/>
        <charset val="134"/>
      </rPr>
      <t>c.</t>
    </r>
    <r>
      <rPr>
        <sz val="10.5"/>
        <color indexed="8"/>
        <rFont val="宋体"/>
        <charset val="134"/>
      </rPr>
      <t>编制标底</t>
    </r>
  </si>
  <si>
    <t>同清单</t>
  </si>
  <si>
    <t>勘察招标代理</t>
  </si>
  <si>
    <t>估算投资</t>
  </si>
  <si>
    <t>五</t>
  </si>
  <si>
    <t>设计招标代理</t>
  </si>
  <si>
    <t>六</t>
  </si>
  <si>
    <t>施工监理招标代理</t>
  </si>
  <si>
    <t>七</t>
  </si>
  <si>
    <t>施工招标代理</t>
  </si>
  <si>
    <t>八</t>
  </si>
  <si>
    <t>施工阶段全过程造价控制</t>
  </si>
  <si>
    <t>九</t>
  </si>
  <si>
    <t>工程造价审核</t>
  </si>
  <si>
    <r>
      <rPr>
        <sz val="10.5"/>
        <color indexed="8"/>
        <rFont val="宋体"/>
        <charset val="134"/>
      </rPr>
      <t>核增、减额</t>
    </r>
    <r>
      <rPr>
        <sz val="10.5"/>
        <color indexed="8"/>
        <rFont val="Times New Roman"/>
        <charset val="134"/>
      </rPr>
      <t>5%</t>
    </r>
    <r>
      <rPr>
        <sz val="10.5"/>
        <color indexed="8"/>
        <rFont val="宋体"/>
        <charset val="134"/>
      </rPr>
      <t>以下（含），按送审价收取</t>
    </r>
  </si>
  <si>
    <t>建筑类</t>
  </si>
  <si>
    <t>安装类</t>
  </si>
  <si>
    <r>
      <rPr>
        <sz val="10.5"/>
        <color indexed="8"/>
        <rFont val="宋体"/>
        <charset val="134"/>
      </rPr>
      <t>核增、减额</t>
    </r>
    <r>
      <rPr>
        <sz val="10.5"/>
        <color indexed="8"/>
        <rFont val="Times New Roman"/>
        <charset val="134"/>
      </rPr>
      <t>5%</t>
    </r>
    <r>
      <rPr>
        <sz val="10.5"/>
        <color indexed="8"/>
        <rFont val="宋体"/>
        <charset val="134"/>
      </rPr>
      <t>以上，按核增、减额分别收取</t>
    </r>
  </si>
  <si>
    <t>十</t>
  </si>
  <si>
    <t>钢筋及预埋件计算</t>
  </si>
  <si>
    <t>吨</t>
  </si>
  <si>
    <r>
      <rPr>
        <sz val="10.5"/>
        <color indexed="8"/>
        <rFont val="Times New Roman"/>
        <charset val="134"/>
      </rPr>
      <t>12.00</t>
    </r>
    <r>
      <rPr>
        <sz val="10.5"/>
        <color indexed="8"/>
        <rFont val="宋体"/>
        <charset val="134"/>
      </rPr>
      <t>（元）</t>
    </r>
  </si>
  <si>
    <t>备注：</t>
  </si>
  <si>
    <r>
      <rPr>
        <sz val="12"/>
        <color indexed="8"/>
        <rFont val="Times New Roman"/>
        <charset val="134"/>
      </rPr>
      <t>1</t>
    </r>
    <r>
      <rPr>
        <sz val="12"/>
        <color indexed="8"/>
        <rFont val="宋体"/>
        <charset val="134"/>
      </rPr>
      <t>、收费基数：</t>
    </r>
  </si>
  <si>
    <r>
      <rPr>
        <sz val="12"/>
        <color indexed="8"/>
        <rFont val="宋体"/>
        <charset val="134"/>
      </rPr>
      <t>（</t>
    </r>
    <r>
      <rPr>
        <sz val="12"/>
        <color indexed="8"/>
        <rFont val="Times New Roman"/>
        <charset val="134"/>
      </rPr>
      <t>1</t>
    </r>
    <r>
      <rPr>
        <sz val="12"/>
        <color indexed="8"/>
        <rFont val="宋体"/>
        <charset val="134"/>
      </rPr>
      <t>）估算投资：指建设项目可行性研究批复总投资扣除土地批租、动拆迁费及国内外成套设备生产流水线费用；</t>
    </r>
  </si>
  <si>
    <r>
      <rPr>
        <sz val="12"/>
        <color indexed="8"/>
        <rFont val="宋体"/>
        <charset val="134"/>
      </rPr>
      <t>（</t>
    </r>
    <r>
      <rPr>
        <sz val="12"/>
        <color indexed="8"/>
        <rFont val="Times New Roman"/>
        <charset val="134"/>
      </rPr>
      <t>2</t>
    </r>
    <r>
      <rPr>
        <sz val="12"/>
        <color indexed="8"/>
        <rFont val="宋体"/>
        <charset val="134"/>
      </rPr>
      <t>）建安工程造价：指建筑安装工程费用作为建筑安装工程价值的货币表现，由建筑工程费用和安装工程费用两部分组成；</t>
    </r>
  </si>
  <si>
    <r>
      <rPr>
        <sz val="12"/>
        <color indexed="8"/>
        <rFont val="宋体"/>
        <charset val="134"/>
      </rPr>
      <t>（</t>
    </r>
    <r>
      <rPr>
        <sz val="12"/>
        <color indexed="8"/>
        <rFont val="Times New Roman"/>
        <charset val="134"/>
      </rPr>
      <t>3</t>
    </r>
    <r>
      <rPr>
        <sz val="12"/>
        <color indexed="8"/>
        <rFont val="宋体"/>
        <charset val="134"/>
      </rPr>
      <t>）送审价：指承发包合同中各专业工程报送审核金额；</t>
    </r>
  </si>
  <si>
    <r>
      <rPr>
        <sz val="12"/>
        <color indexed="8"/>
        <rFont val="宋体"/>
        <charset val="134"/>
      </rPr>
      <t>（</t>
    </r>
    <r>
      <rPr>
        <sz val="12"/>
        <color indexed="8"/>
        <rFont val="Times New Roman"/>
        <charset val="134"/>
      </rPr>
      <t>4</t>
    </r>
    <r>
      <rPr>
        <sz val="12"/>
        <color indexed="8"/>
        <rFont val="宋体"/>
        <charset val="134"/>
      </rPr>
      <t>）吨：指钢筋及各种型号预埋件以重量（吨）计算单位。</t>
    </r>
  </si>
  <si>
    <r>
      <rPr>
        <sz val="12"/>
        <color indexed="8"/>
        <rFont val="Times New Roman"/>
        <charset val="134"/>
      </rPr>
      <t>2</t>
    </r>
    <r>
      <rPr>
        <sz val="12"/>
        <color indexed="8"/>
        <rFont val="宋体"/>
        <charset val="134"/>
      </rPr>
      <t>、出售招标文件，可收取编制成本费。收费中不含专家评审费、会务费、差旅费；</t>
    </r>
  </si>
  <si>
    <r>
      <rPr>
        <sz val="12"/>
        <color indexed="8"/>
        <rFont val="Times New Roman"/>
        <charset val="134"/>
      </rPr>
      <t>3</t>
    </r>
    <r>
      <rPr>
        <sz val="12"/>
        <color indexed="8"/>
        <rFont val="宋体"/>
        <charset val="134"/>
      </rPr>
      <t>、施工阶段全过程造价控制按单项承发包合同的建安工程造价收费；</t>
    </r>
  </si>
  <si>
    <r>
      <rPr>
        <sz val="12"/>
        <color indexed="8"/>
        <rFont val="Times New Roman"/>
        <charset val="134"/>
      </rPr>
      <t>4</t>
    </r>
    <r>
      <rPr>
        <sz val="12"/>
        <color indexed="8"/>
        <rFont val="宋体"/>
        <charset val="134"/>
      </rPr>
      <t>、承接编制施工图预算或工程量清单或标底，施工阶段全过程工程造价控制及工程造价审核收费的项目，不包括钢筋及预埋件重量的计算；</t>
    </r>
  </si>
  <si>
    <r>
      <rPr>
        <sz val="12"/>
        <color indexed="8"/>
        <rFont val="Times New Roman"/>
        <charset val="134"/>
      </rPr>
      <t>5</t>
    </r>
    <r>
      <rPr>
        <sz val="12"/>
        <color indexed="8"/>
        <rFont val="宋体"/>
        <charset val="134"/>
      </rPr>
      <t>、工程造价审核收费：</t>
    </r>
  </si>
  <si>
    <r>
      <rPr>
        <sz val="12"/>
        <color indexed="8"/>
        <rFont val="宋体"/>
        <charset val="134"/>
      </rPr>
      <t>（</t>
    </r>
    <r>
      <rPr>
        <sz val="12"/>
        <color indexed="8"/>
        <rFont val="Times New Roman"/>
        <charset val="134"/>
      </rPr>
      <t>1</t>
    </r>
    <r>
      <rPr>
        <sz val="12"/>
        <color indexed="8"/>
        <rFont val="宋体"/>
        <charset val="134"/>
      </rPr>
      <t>）项目送审价核减率在</t>
    </r>
    <r>
      <rPr>
        <sz val="12"/>
        <color indexed="8"/>
        <rFont val="Times New Roman"/>
        <charset val="134"/>
      </rPr>
      <t>5%</t>
    </r>
    <r>
      <rPr>
        <sz val="12"/>
        <color indexed="8"/>
        <rFont val="宋体"/>
        <charset val="134"/>
      </rPr>
      <t>以内的（含</t>
    </r>
    <r>
      <rPr>
        <sz val="12"/>
        <color indexed="8"/>
        <rFont val="Times New Roman"/>
        <charset val="134"/>
      </rPr>
      <t>5%</t>
    </r>
    <r>
      <rPr>
        <sz val="12"/>
        <color indexed="8"/>
        <rFont val="宋体"/>
        <charset val="134"/>
      </rPr>
      <t>），由委托单位负担审核费用；</t>
    </r>
  </si>
  <si>
    <r>
      <rPr>
        <sz val="12"/>
        <color indexed="8"/>
        <rFont val="宋体"/>
        <charset val="134"/>
      </rPr>
      <t>（</t>
    </r>
    <r>
      <rPr>
        <sz val="12"/>
        <color indexed="8"/>
        <rFont val="Times New Roman"/>
        <charset val="134"/>
      </rPr>
      <t>2</t>
    </r>
    <r>
      <rPr>
        <sz val="12"/>
        <color indexed="8"/>
        <rFont val="宋体"/>
        <charset val="134"/>
      </rPr>
      <t>）核减率在</t>
    </r>
    <r>
      <rPr>
        <sz val="12"/>
        <color indexed="8"/>
        <rFont val="Times New Roman"/>
        <charset val="134"/>
      </rPr>
      <t>5%</t>
    </r>
    <r>
      <rPr>
        <sz val="12"/>
        <color indexed="8"/>
        <rFont val="宋体"/>
        <charset val="134"/>
      </rPr>
      <t>以上的，</t>
    </r>
    <r>
      <rPr>
        <sz val="12"/>
        <color indexed="8"/>
        <rFont val="Times New Roman"/>
        <charset val="134"/>
      </rPr>
      <t>5%</t>
    </r>
    <r>
      <rPr>
        <sz val="12"/>
        <color indexed="8"/>
        <rFont val="宋体"/>
        <charset val="134"/>
      </rPr>
      <t>以内的审核费用由委托单位负担，超过部分由原编制单位负担；</t>
    </r>
  </si>
  <si>
    <r>
      <rPr>
        <sz val="12"/>
        <color indexed="8"/>
        <rFont val="宋体"/>
        <charset val="134"/>
      </rPr>
      <t>（</t>
    </r>
    <r>
      <rPr>
        <sz val="12"/>
        <color indexed="8"/>
        <rFont val="Times New Roman"/>
        <charset val="134"/>
      </rPr>
      <t>3</t>
    </r>
    <r>
      <rPr>
        <sz val="12"/>
        <color indexed="8"/>
        <rFont val="宋体"/>
        <charset val="134"/>
      </rPr>
      <t>）项目核减、核增部分分别计算审核费用，核增部分由原编制单位负担审核费用；</t>
    </r>
  </si>
  <si>
    <r>
      <rPr>
        <sz val="12"/>
        <color indexed="8"/>
        <rFont val="宋体"/>
        <charset val="134"/>
      </rPr>
      <t>（</t>
    </r>
    <r>
      <rPr>
        <sz val="12"/>
        <color indexed="8"/>
        <rFont val="Times New Roman"/>
        <charset val="134"/>
      </rPr>
      <t>4</t>
    </r>
    <r>
      <rPr>
        <sz val="12"/>
        <color indexed="8"/>
        <rFont val="宋体"/>
        <charset val="134"/>
      </rPr>
      <t>）房修、园林、装饰工程按</t>
    </r>
    <r>
      <rPr>
        <sz val="12"/>
        <color indexed="8"/>
        <rFont val="Times New Roman"/>
        <charset val="134"/>
      </rPr>
      <t>“</t>
    </r>
    <r>
      <rPr>
        <sz val="12"/>
        <color indexed="8"/>
        <rFont val="宋体"/>
        <charset val="134"/>
      </rPr>
      <t>安装类</t>
    </r>
    <r>
      <rPr>
        <sz val="12"/>
        <color indexed="8"/>
        <rFont val="Times New Roman"/>
        <charset val="134"/>
      </rPr>
      <t xml:space="preserve">” </t>
    </r>
    <r>
      <rPr>
        <sz val="12"/>
        <color indexed="8"/>
        <rFont val="宋体"/>
        <charset val="134"/>
      </rPr>
      <t>收费，其他工程按</t>
    </r>
    <r>
      <rPr>
        <sz val="12"/>
        <color indexed="8"/>
        <rFont val="Times New Roman"/>
        <charset val="134"/>
      </rPr>
      <t>“</t>
    </r>
    <r>
      <rPr>
        <sz val="12"/>
        <color indexed="8"/>
        <rFont val="宋体"/>
        <charset val="134"/>
      </rPr>
      <t>建筑类</t>
    </r>
    <r>
      <rPr>
        <sz val="12"/>
        <color indexed="8"/>
        <rFont val="Times New Roman"/>
        <charset val="134"/>
      </rPr>
      <t>”</t>
    </r>
    <r>
      <rPr>
        <sz val="12"/>
        <color indexed="8"/>
        <rFont val="宋体"/>
        <charset val="134"/>
      </rPr>
      <t>收费；</t>
    </r>
  </si>
  <si>
    <r>
      <rPr>
        <sz val="12"/>
        <color indexed="8"/>
        <rFont val="Times New Roman"/>
        <charset val="134"/>
      </rPr>
      <t>6</t>
    </r>
    <r>
      <rPr>
        <sz val="12"/>
        <color indexed="8"/>
        <rFont val="宋体"/>
        <charset val="134"/>
      </rPr>
      <t>、差额定率累进收费计算。</t>
    </r>
  </si>
  <si>
    <r>
      <rPr>
        <sz val="12"/>
        <color indexed="8"/>
        <rFont val="宋体"/>
        <charset val="134"/>
      </rPr>
      <t>例如：某编制工程量清单的建安工程造价为</t>
    </r>
    <r>
      <rPr>
        <sz val="12"/>
        <color indexed="8"/>
        <rFont val="Times New Roman"/>
        <charset val="134"/>
      </rPr>
      <t>3000</t>
    </r>
    <r>
      <rPr>
        <sz val="12"/>
        <color indexed="8"/>
        <rFont val="宋体"/>
        <charset val="134"/>
      </rPr>
      <t>万元，计算编制工程量清单收费额如下：</t>
    </r>
  </si>
  <si>
    <r>
      <rPr>
        <sz val="12"/>
        <color indexed="8"/>
        <rFont val="Times New Roman"/>
        <charset val="134"/>
      </rPr>
      <t>100</t>
    </r>
    <r>
      <rPr>
        <sz val="12"/>
        <color indexed="8"/>
        <rFont val="宋体"/>
        <charset val="134"/>
      </rPr>
      <t>万元</t>
    </r>
    <r>
      <rPr>
        <sz val="12"/>
        <color indexed="8"/>
        <rFont val="Times New Roman"/>
        <charset val="134"/>
      </rPr>
      <t>×0.37%=0.37</t>
    </r>
    <r>
      <rPr>
        <sz val="12"/>
        <color indexed="8"/>
        <rFont val="宋体"/>
        <charset val="134"/>
      </rPr>
      <t>万元</t>
    </r>
  </si>
  <si>
    <r>
      <rPr>
        <sz val="12"/>
        <color indexed="8"/>
        <rFont val="宋体"/>
        <charset val="134"/>
      </rPr>
      <t>（</t>
    </r>
    <r>
      <rPr>
        <sz val="12"/>
        <color indexed="8"/>
        <rFont val="Times New Roman"/>
        <charset val="134"/>
      </rPr>
      <t>500-100</t>
    </r>
    <r>
      <rPr>
        <sz val="12"/>
        <color indexed="8"/>
        <rFont val="宋体"/>
        <charset val="134"/>
      </rPr>
      <t>）万元</t>
    </r>
    <r>
      <rPr>
        <sz val="12"/>
        <color indexed="8"/>
        <rFont val="Times New Roman"/>
        <charset val="134"/>
      </rPr>
      <t>×0.35%=1.40</t>
    </r>
    <r>
      <rPr>
        <sz val="12"/>
        <color indexed="8"/>
        <rFont val="宋体"/>
        <charset val="134"/>
      </rPr>
      <t>万元</t>
    </r>
  </si>
  <si>
    <r>
      <rPr>
        <sz val="12"/>
        <color indexed="8"/>
        <rFont val="宋体"/>
        <charset val="134"/>
      </rPr>
      <t>（</t>
    </r>
    <r>
      <rPr>
        <sz val="12"/>
        <color indexed="8"/>
        <rFont val="Times New Roman"/>
        <charset val="134"/>
      </rPr>
      <t>1000-500</t>
    </r>
    <r>
      <rPr>
        <sz val="12"/>
        <color indexed="8"/>
        <rFont val="宋体"/>
        <charset val="134"/>
      </rPr>
      <t>）万元</t>
    </r>
    <r>
      <rPr>
        <sz val="12"/>
        <color indexed="8"/>
        <rFont val="Times New Roman"/>
        <charset val="134"/>
      </rPr>
      <t>×0.33%=1.65</t>
    </r>
    <r>
      <rPr>
        <sz val="12"/>
        <color indexed="8"/>
        <rFont val="宋体"/>
        <charset val="134"/>
      </rPr>
      <t>万元</t>
    </r>
  </si>
  <si>
    <r>
      <rPr>
        <sz val="12"/>
        <color indexed="8"/>
        <rFont val="宋体"/>
        <charset val="134"/>
      </rPr>
      <t>（</t>
    </r>
    <r>
      <rPr>
        <sz val="12"/>
        <color indexed="8"/>
        <rFont val="Times New Roman"/>
        <charset val="134"/>
      </rPr>
      <t>3000-1000</t>
    </r>
    <r>
      <rPr>
        <sz val="12"/>
        <color indexed="8"/>
        <rFont val="宋体"/>
        <charset val="134"/>
      </rPr>
      <t>）万元</t>
    </r>
    <r>
      <rPr>
        <sz val="12"/>
        <color indexed="8"/>
        <rFont val="Times New Roman"/>
        <charset val="134"/>
      </rPr>
      <t>×0.29%=5.80</t>
    </r>
    <r>
      <rPr>
        <sz val="12"/>
        <color indexed="8"/>
        <rFont val="宋体"/>
        <charset val="134"/>
      </rPr>
      <t>万元</t>
    </r>
  </si>
  <si>
    <r>
      <rPr>
        <sz val="12"/>
        <color indexed="8"/>
        <rFont val="宋体"/>
        <charset val="134"/>
      </rPr>
      <t>合计收费</t>
    </r>
    <r>
      <rPr>
        <sz val="12"/>
        <color indexed="8"/>
        <rFont val="Times New Roman"/>
        <charset val="134"/>
      </rPr>
      <t>=0.37+1.40+1.65+5.80=9.22</t>
    </r>
    <r>
      <rPr>
        <sz val="12"/>
        <color indexed="8"/>
        <rFont val="宋体"/>
        <charset val="134"/>
      </rPr>
      <t>万元</t>
    </r>
  </si>
</sst>
</file>

<file path=xl/styles.xml><?xml version="1.0" encoding="utf-8"?>
<styleSheet xmlns="http://schemas.openxmlformats.org/spreadsheetml/2006/main">
  <numFmts count="7">
    <numFmt numFmtId="176" formatCode="0.00_ "/>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7" formatCode="0.000000000000_ "/>
    <numFmt numFmtId="178" formatCode="0.00_);[Red]\(0.00\)"/>
  </numFmts>
  <fonts count="47">
    <font>
      <sz val="11"/>
      <color theme="1"/>
      <name val="宋体"/>
      <charset val="134"/>
      <scheme val="minor"/>
    </font>
    <font>
      <sz val="10.5"/>
      <color indexed="8"/>
      <name val="宋体"/>
      <charset val="134"/>
    </font>
    <font>
      <sz val="10.5"/>
      <color indexed="8"/>
      <name val="Times New Roman"/>
      <charset val="134"/>
    </font>
    <font>
      <sz val="12"/>
      <color indexed="8"/>
      <name val="宋体"/>
      <charset val="134"/>
    </font>
    <font>
      <sz val="12"/>
      <color indexed="8"/>
      <name val="Times New Roman"/>
      <charset val="134"/>
    </font>
    <font>
      <sz val="11"/>
      <color indexed="8"/>
      <name val="宋体"/>
      <charset val="134"/>
    </font>
    <font>
      <sz val="9"/>
      <name val="宋体"/>
      <charset val="134"/>
    </font>
    <font>
      <b/>
      <sz val="12"/>
      <name val="宋体"/>
      <charset val="134"/>
    </font>
    <font>
      <b/>
      <sz val="9"/>
      <color theme="1"/>
      <name val="宋体"/>
      <charset val="134"/>
      <scheme val="minor"/>
    </font>
    <font>
      <sz val="9"/>
      <color theme="1"/>
      <name val="宋体"/>
      <charset val="134"/>
      <scheme val="minor"/>
    </font>
    <font>
      <b/>
      <sz val="12"/>
      <color theme="1"/>
      <name val="宋体"/>
      <charset val="134"/>
      <scheme val="minor"/>
    </font>
    <font>
      <sz val="9"/>
      <color rgb="FF000000"/>
      <name val="宋体"/>
      <charset val="134"/>
    </font>
    <font>
      <b/>
      <sz val="9"/>
      <color rgb="FF000000"/>
      <name val="Times New Roman"/>
      <charset val="134"/>
    </font>
    <font>
      <sz val="9"/>
      <color rgb="FF000000"/>
      <name val="Times New Roman"/>
      <charset val="134"/>
    </font>
    <font>
      <sz val="9"/>
      <name val="Times New Roman"/>
      <charset val="134"/>
    </font>
    <font>
      <sz val="10"/>
      <color rgb="FF000000"/>
      <name val="宋体"/>
      <charset val="134"/>
    </font>
    <font>
      <sz val="9"/>
      <color theme="1"/>
      <name val="宋体"/>
      <charset val="134"/>
    </font>
    <font>
      <b/>
      <sz val="9"/>
      <color theme="1"/>
      <name val="宋体"/>
      <charset val="134"/>
    </font>
    <font>
      <b/>
      <sz val="14"/>
      <color theme="1"/>
      <name val="宋体"/>
      <charset val="134"/>
    </font>
    <font>
      <b/>
      <sz val="9"/>
      <name val="宋体"/>
      <charset val="134"/>
    </font>
    <font>
      <b/>
      <sz val="9"/>
      <color rgb="FFFF0000"/>
      <name val="宋体"/>
      <charset val="134"/>
    </font>
    <font>
      <sz val="9"/>
      <color rgb="FFFF0000"/>
      <name val="宋体"/>
      <charset val="134"/>
    </font>
    <font>
      <u/>
      <sz val="11"/>
      <color rgb="FF0000FF"/>
      <name val="宋体"/>
      <charset val="0"/>
      <scheme val="minor"/>
    </font>
    <font>
      <sz val="12"/>
      <name val="宋体"/>
      <charset val="134"/>
    </font>
    <font>
      <sz val="11"/>
      <color theme="1"/>
      <name val="宋体"/>
      <charset val="0"/>
      <scheme val="minor"/>
    </font>
    <font>
      <b/>
      <sz val="11"/>
      <color theme="1"/>
      <name val="宋体"/>
      <charset val="0"/>
      <scheme val="minor"/>
    </font>
    <font>
      <b/>
      <sz val="13"/>
      <color theme="3"/>
      <name val="宋体"/>
      <charset val="134"/>
      <scheme val="minor"/>
    </font>
    <font>
      <sz val="11"/>
      <color rgb="FFFA7D00"/>
      <name val="宋体"/>
      <charset val="0"/>
      <scheme val="minor"/>
    </font>
    <font>
      <sz val="11"/>
      <color rgb="FF3F3F76"/>
      <name val="宋体"/>
      <charset val="0"/>
      <scheme val="minor"/>
    </font>
    <font>
      <sz val="11"/>
      <color theme="0"/>
      <name val="宋体"/>
      <charset val="0"/>
      <scheme val="minor"/>
    </font>
    <font>
      <b/>
      <sz val="11"/>
      <color rgb="FFFFFFFF"/>
      <name val="宋体"/>
      <charset val="0"/>
      <scheme val="minor"/>
    </font>
    <font>
      <sz val="11"/>
      <color rgb="FF9C0006"/>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sz val="12"/>
      <name val="Times New Roman"/>
      <charset val="134"/>
    </font>
    <font>
      <b/>
      <sz val="18"/>
      <color theme="3"/>
      <name val="宋体"/>
      <charset val="134"/>
      <scheme val="minor"/>
    </font>
    <font>
      <sz val="11"/>
      <color rgb="FF9C6500"/>
      <name val="宋体"/>
      <charset val="0"/>
      <scheme val="minor"/>
    </font>
    <font>
      <b/>
      <sz val="15"/>
      <color theme="3"/>
      <name val="宋体"/>
      <charset val="134"/>
      <scheme val="minor"/>
    </font>
    <font>
      <i/>
      <sz val="11"/>
      <color rgb="FF7F7F7F"/>
      <name val="宋体"/>
      <charset val="0"/>
      <scheme val="minor"/>
    </font>
    <font>
      <sz val="11"/>
      <color rgb="FF006100"/>
      <name val="宋体"/>
      <charset val="0"/>
      <scheme val="minor"/>
    </font>
    <font>
      <b/>
      <sz val="11"/>
      <color rgb="FF3F3F3F"/>
      <name val="宋体"/>
      <charset val="0"/>
      <scheme val="minor"/>
    </font>
    <font>
      <sz val="10"/>
      <color indexed="8"/>
      <name val="Arial"/>
      <charset val="134"/>
    </font>
    <font>
      <b/>
      <sz val="11"/>
      <color rgb="FFFA7D00"/>
      <name val="宋体"/>
      <charset val="0"/>
      <scheme val="minor"/>
    </font>
    <font>
      <b/>
      <sz val="12"/>
      <color theme="1"/>
      <name val="宋体"/>
      <charset val="134"/>
    </font>
    <font>
      <b/>
      <sz val="18"/>
      <color theme="1"/>
      <name val="宋体"/>
      <charset val="134"/>
    </font>
    <font>
      <vertAlign val="superscript"/>
      <sz val="9"/>
      <color rgb="FF000000"/>
      <name val="Times New Roman"/>
      <charset val="134"/>
    </font>
  </fonts>
  <fills count="36">
    <fill>
      <patternFill patternType="none"/>
    </fill>
    <fill>
      <patternFill patternType="gray125"/>
    </fill>
    <fill>
      <patternFill patternType="solid">
        <fgColor indexed="40"/>
        <bgColor indexed="64"/>
      </patternFill>
    </fill>
    <fill>
      <patternFill patternType="solid">
        <fgColor indexed="51"/>
        <bgColor indexed="64"/>
      </patternFill>
    </fill>
    <fill>
      <patternFill patternType="solid">
        <fgColor rgb="FFFFFF00"/>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A5A5A5"/>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4"/>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theme="5"/>
        <bgColor indexed="64"/>
      </patternFill>
    </fill>
    <fill>
      <patternFill patternType="solid">
        <fgColor theme="5"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8"/>
        <bgColor indexed="64"/>
      </patternFill>
    </fill>
    <fill>
      <patternFill patternType="solid">
        <fgColor theme="6"/>
        <bgColor indexed="64"/>
      </patternFill>
    </fill>
    <fill>
      <patternFill patternType="solid">
        <fgColor rgb="FFFFEB9C"/>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C6EFCE"/>
        <bgColor indexed="64"/>
      </patternFill>
    </fill>
    <fill>
      <patternFill patternType="solid">
        <fgColor rgb="FFF2F2F2"/>
        <bgColor indexed="64"/>
      </patternFill>
    </fill>
    <fill>
      <patternFill patternType="solid">
        <fgColor theme="5" tint="0.799981688894314"/>
        <bgColor indexed="64"/>
      </patternFill>
    </fill>
    <fill>
      <patternFill patternType="solid">
        <fgColor theme="7"/>
        <bgColor indexed="64"/>
      </patternFill>
    </fill>
    <fill>
      <patternFill patternType="solid">
        <fgColor theme="7" tint="0.799981688894314"/>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right style="thin">
        <color auto="1"/>
      </right>
      <top/>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8">
    <xf numFmtId="0" fontId="0" fillId="0" borderId="0">
      <alignment vertical="center"/>
    </xf>
    <xf numFmtId="42" fontId="0" fillId="0" borderId="0" applyFont="0" applyFill="0" applyBorder="0" applyAlignment="0" applyProtection="0">
      <alignment vertical="center"/>
    </xf>
    <xf numFmtId="0" fontId="24" fillId="11" borderId="0" applyNumberFormat="0" applyBorder="0" applyAlignment="0" applyProtection="0">
      <alignment vertical="center"/>
    </xf>
    <xf numFmtId="0" fontId="28" fillId="7"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6" borderId="0" applyNumberFormat="0" applyBorder="0" applyAlignment="0" applyProtection="0">
      <alignment vertical="center"/>
    </xf>
    <xf numFmtId="0" fontId="31" fillId="13" borderId="0" applyNumberFormat="0" applyBorder="0" applyAlignment="0" applyProtection="0">
      <alignment vertical="center"/>
    </xf>
    <xf numFmtId="43" fontId="0" fillId="0" borderId="0" applyFont="0" applyFill="0" applyBorder="0" applyAlignment="0" applyProtection="0">
      <alignment vertical="center"/>
    </xf>
    <xf numFmtId="0" fontId="29" fillId="16"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17" borderId="16" applyNumberFormat="0" applyFont="0" applyAlignment="0" applyProtection="0">
      <alignment vertical="center"/>
    </xf>
    <xf numFmtId="0" fontId="29" fillId="20"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xf numFmtId="0" fontId="36"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8" fillId="0" borderId="12" applyNumberFormat="0" applyFill="0" applyAlignment="0" applyProtection="0">
      <alignment vertical="center"/>
    </xf>
    <xf numFmtId="0" fontId="26" fillId="0" borderId="12" applyNumberFormat="0" applyFill="0" applyAlignment="0" applyProtection="0">
      <alignment vertical="center"/>
    </xf>
    <xf numFmtId="0" fontId="29" fillId="26" borderId="0" applyNumberFormat="0" applyBorder="0" applyAlignment="0" applyProtection="0">
      <alignment vertical="center"/>
    </xf>
    <xf numFmtId="0" fontId="33" fillId="0" borderId="17" applyNumberFormat="0" applyFill="0" applyAlignment="0" applyProtection="0">
      <alignment vertical="center"/>
    </xf>
    <xf numFmtId="0" fontId="29" fillId="28" borderId="0" applyNumberFormat="0" applyBorder="0" applyAlignment="0" applyProtection="0">
      <alignment vertical="center"/>
    </xf>
    <xf numFmtId="0" fontId="41" fillId="32" borderId="18" applyNumberFormat="0" applyAlignment="0" applyProtection="0">
      <alignment vertical="center"/>
    </xf>
    <xf numFmtId="0" fontId="43" fillId="32" borderId="14" applyNumberFormat="0" applyAlignment="0" applyProtection="0">
      <alignment vertical="center"/>
    </xf>
    <xf numFmtId="0" fontId="30" fillId="10" borderId="15" applyNumberFormat="0" applyAlignment="0" applyProtection="0">
      <alignment vertical="center"/>
    </xf>
    <xf numFmtId="0" fontId="24" fillId="27" borderId="0" applyNumberFormat="0" applyBorder="0" applyAlignment="0" applyProtection="0">
      <alignment vertical="center"/>
    </xf>
    <xf numFmtId="0" fontId="29" fillId="19" borderId="0" applyNumberFormat="0" applyBorder="0" applyAlignment="0" applyProtection="0">
      <alignment vertical="center"/>
    </xf>
    <xf numFmtId="0" fontId="27" fillId="0" borderId="13" applyNumberFormat="0" applyFill="0" applyAlignment="0" applyProtection="0">
      <alignment vertical="center"/>
    </xf>
    <xf numFmtId="0" fontId="25" fillId="0" borderId="11" applyNumberFormat="0" applyFill="0" applyAlignment="0" applyProtection="0">
      <alignment vertical="center"/>
    </xf>
    <xf numFmtId="0" fontId="40" fillId="31" borderId="0" applyNumberFormat="0" applyBorder="0" applyAlignment="0" applyProtection="0">
      <alignment vertical="center"/>
    </xf>
    <xf numFmtId="0" fontId="37" fillId="25" borderId="0" applyNumberFormat="0" applyBorder="0" applyAlignment="0" applyProtection="0">
      <alignment vertical="center"/>
    </xf>
    <xf numFmtId="0" fontId="24" fillId="9" borderId="0" applyNumberFormat="0" applyBorder="0" applyAlignment="0" applyProtection="0">
      <alignment vertical="center"/>
    </xf>
    <xf numFmtId="0" fontId="29" fillId="15" borderId="0" applyNumberFormat="0" applyBorder="0" applyAlignment="0" applyProtection="0">
      <alignment vertical="center"/>
    </xf>
    <xf numFmtId="0" fontId="24" fillId="12" borderId="0" applyNumberFormat="0" applyBorder="0" applyAlignment="0" applyProtection="0">
      <alignment vertical="center"/>
    </xf>
    <xf numFmtId="0" fontId="24" fillId="30" borderId="0" applyNumberFormat="0" applyBorder="0" applyAlignment="0" applyProtection="0">
      <alignment vertical="center"/>
    </xf>
    <xf numFmtId="0" fontId="24" fillId="33" borderId="0" applyNumberFormat="0" applyBorder="0" applyAlignment="0" applyProtection="0">
      <alignment vertical="center"/>
    </xf>
    <xf numFmtId="0" fontId="24" fillId="5" borderId="0" applyNumberFormat="0" applyBorder="0" applyAlignment="0" applyProtection="0">
      <alignment vertical="center"/>
    </xf>
    <xf numFmtId="0" fontId="29" fillId="24" borderId="0" applyNumberFormat="0" applyBorder="0" applyAlignment="0" applyProtection="0">
      <alignment vertical="center"/>
    </xf>
    <xf numFmtId="0" fontId="29" fillId="34" borderId="0" applyNumberFormat="0" applyBorder="0" applyAlignment="0" applyProtection="0">
      <alignment vertical="center"/>
    </xf>
    <xf numFmtId="0" fontId="24" fillId="35" borderId="0" applyNumberFormat="0" applyBorder="0" applyAlignment="0" applyProtection="0">
      <alignment vertical="center"/>
    </xf>
    <xf numFmtId="0" fontId="24" fillId="18" borderId="0" applyNumberFormat="0" applyBorder="0" applyAlignment="0" applyProtection="0">
      <alignment vertical="center"/>
    </xf>
    <xf numFmtId="0" fontId="29" fillId="23" borderId="0" applyNumberFormat="0" applyBorder="0" applyAlignment="0" applyProtection="0">
      <alignment vertical="center"/>
    </xf>
    <xf numFmtId="0" fontId="23" fillId="0" borderId="0"/>
    <xf numFmtId="0" fontId="24" fillId="29" borderId="0" applyNumberFormat="0" applyBorder="0" applyAlignment="0" applyProtection="0">
      <alignment vertical="center"/>
    </xf>
    <xf numFmtId="0" fontId="29" fillId="14" borderId="0" applyNumberFormat="0" applyBorder="0" applyAlignment="0" applyProtection="0">
      <alignment vertical="center"/>
    </xf>
    <xf numFmtId="0" fontId="29" fillId="21" borderId="0" applyNumberFormat="0" applyBorder="0" applyAlignment="0" applyProtection="0">
      <alignment vertical="center"/>
    </xf>
    <xf numFmtId="0" fontId="0" fillId="0" borderId="0">
      <alignment vertical="center"/>
    </xf>
    <xf numFmtId="0" fontId="24" fillId="22" borderId="0" applyNumberFormat="0" applyBorder="0" applyAlignment="0" applyProtection="0">
      <alignment vertical="center"/>
    </xf>
    <xf numFmtId="0" fontId="23" fillId="0" borderId="0"/>
    <xf numFmtId="0" fontId="29" fillId="8" borderId="0" applyNumberFormat="0" applyBorder="0" applyAlignment="0" applyProtection="0">
      <alignment vertical="center"/>
    </xf>
    <xf numFmtId="0" fontId="23" fillId="0" borderId="0"/>
    <xf numFmtId="0" fontId="23" fillId="0" borderId="0">
      <alignment vertical="center"/>
    </xf>
    <xf numFmtId="0" fontId="23" fillId="0" borderId="0">
      <alignment vertical="center"/>
    </xf>
    <xf numFmtId="0" fontId="23" fillId="0" borderId="0"/>
    <xf numFmtId="0" fontId="42" fillId="0" borderId="0"/>
  </cellStyleXfs>
  <cellXfs count="95">
    <xf numFmtId="0" fontId="0" fillId="0" borderId="0" xfId="0">
      <alignment vertical="center"/>
    </xf>
    <xf numFmtId="0" fontId="0" fillId="0" borderId="0" xfId="49" applyProtection="1">
      <alignment vertical="center"/>
      <protection locked="0"/>
    </xf>
    <xf numFmtId="0" fontId="0" fillId="0" borderId="1" xfId="49" applyBorder="1" applyAlignment="1" applyProtection="1">
      <alignment horizontal="center" vertical="center" wrapText="1"/>
      <protection locked="0"/>
    </xf>
    <xf numFmtId="0" fontId="1" fillId="0" borderId="2" xfId="49" applyFont="1" applyBorder="1" applyAlignment="1" applyProtection="1">
      <alignment horizontal="center" vertical="center" wrapText="1"/>
      <protection locked="0"/>
    </xf>
    <xf numFmtId="0" fontId="2" fillId="0" borderId="2" xfId="49" applyFont="1" applyBorder="1" applyAlignment="1">
      <alignment horizontal="center" vertical="center" wrapText="1"/>
    </xf>
    <xf numFmtId="0" fontId="1" fillId="0" borderId="3" xfId="49" applyFont="1" applyBorder="1" applyAlignment="1" applyProtection="1">
      <alignment horizontal="center" vertical="center" wrapText="1"/>
      <protection locked="0"/>
    </xf>
    <xf numFmtId="0" fontId="1" fillId="0" borderId="3" xfId="49" applyFont="1" applyBorder="1" applyAlignment="1" applyProtection="1">
      <alignment horizontal="left" vertical="center" wrapText="1"/>
      <protection locked="0"/>
    </xf>
    <xf numFmtId="0" fontId="1" fillId="0" borderId="4" xfId="49" applyFont="1" applyBorder="1" applyAlignment="1" applyProtection="1">
      <alignment horizontal="center" vertical="center" wrapText="1"/>
      <protection locked="0"/>
    </xf>
    <xf numFmtId="0" fontId="1" fillId="0" borderId="4" xfId="49" applyFont="1" applyBorder="1" applyAlignment="1" applyProtection="1">
      <alignment horizontal="left" vertical="center" wrapText="1"/>
      <protection locked="0"/>
    </xf>
    <xf numFmtId="0" fontId="1" fillId="2" borderId="5" xfId="49" applyFont="1" applyFill="1" applyBorder="1" applyAlignment="1" applyProtection="1">
      <alignment horizontal="center" vertical="center" wrapText="1"/>
      <protection locked="0"/>
    </xf>
    <xf numFmtId="0" fontId="1" fillId="2" borderId="6" xfId="49" applyFont="1" applyFill="1" applyBorder="1" applyAlignment="1" applyProtection="1">
      <alignment horizontal="center" vertical="center" wrapText="1"/>
      <protection locked="0"/>
    </xf>
    <xf numFmtId="0" fontId="2" fillId="3" borderId="2" xfId="49" applyFont="1" applyFill="1" applyBorder="1" applyAlignment="1">
      <alignment horizontal="center" vertical="center" wrapText="1"/>
    </xf>
    <xf numFmtId="0" fontId="1" fillId="0" borderId="2" xfId="49" applyFont="1" applyBorder="1" applyAlignment="1" applyProtection="1">
      <alignment horizontal="left" vertical="center" wrapText="1"/>
      <protection locked="0"/>
    </xf>
    <xf numFmtId="0" fontId="2" fillId="0" borderId="2" xfId="49" applyFont="1" applyBorder="1" applyAlignment="1" applyProtection="1">
      <alignment horizontal="left" vertical="center" wrapText="1"/>
      <protection locked="0"/>
    </xf>
    <xf numFmtId="0" fontId="1" fillId="0" borderId="7" xfId="49" applyFont="1" applyBorder="1" applyAlignment="1" applyProtection="1">
      <alignment horizontal="center" vertical="center" wrapText="1"/>
      <protection locked="0"/>
    </xf>
    <xf numFmtId="0" fontId="1" fillId="0" borderId="8" xfId="49" applyFont="1" applyBorder="1" applyAlignment="1" applyProtection="1">
      <alignment horizontal="center" vertical="center" wrapText="1"/>
      <protection locked="0"/>
    </xf>
    <xf numFmtId="0" fontId="2" fillId="0" borderId="3" xfId="49" applyFont="1" applyBorder="1" applyAlignment="1" applyProtection="1">
      <alignment horizontal="left" vertical="center" wrapText="1"/>
      <protection locked="0"/>
    </xf>
    <xf numFmtId="0" fontId="2" fillId="0" borderId="4" xfId="49" applyFont="1" applyBorder="1" applyAlignment="1" applyProtection="1">
      <alignment horizontal="left" vertical="center" wrapText="1"/>
      <protection locked="0"/>
    </xf>
    <xf numFmtId="2" fontId="1" fillId="2" borderId="5" xfId="49" applyNumberFormat="1" applyFont="1" applyFill="1" applyBorder="1" applyAlignment="1" applyProtection="1">
      <alignment horizontal="center" vertical="center" wrapText="1"/>
      <protection locked="0"/>
    </xf>
    <xf numFmtId="0" fontId="2" fillId="0" borderId="5" xfId="49" applyFont="1" applyBorder="1" applyAlignment="1">
      <alignment horizontal="center" vertical="center" wrapText="1"/>
    </xf>
    <xf numFmtId="0" fontId="2" fillId="0" borderId="9" xfId="49" applyFont="1" applyBorder="1" applyAlignment="1">
      <alignment horizontal="center" vertical="center" wrapText="1"/>
    </xf>
    <xf numFmtId="0" fontId="3" fillId="0" borderId="0" xfId="49" applyFont="1" applyAlignment="1" applyProtection="1">
      <alignment horizontal="left" vertical="center"/>
      <protection locked="0"/>
    </xf>
    <xf numFmtId="0" fontId="4" fillId="0" borderId="0" xfId="49" applyFont="1" applyAlignment="1" applyProtection="1">
      <alignment horizontal="left" vertical="center"/>
      <protection locked="0"/>
    </xf>
    <xf numFmtId="0" fontId="0" fillId="0" borderId="3" xfId="49" applyBorder="1" applyProtection="1">
      <alignment vertical="center"/>
      <protection locked="0"/>
    </xf>
    <xf numFmtId="0" fontId="2" fillId="0" borderId="4" xfId="49" applyFont="1" applyBorder="1" applyAlignment="1" applyProtection="1">
      <alignment horizontal="center" vertical="center" wrapText="1"/>
      <protection locked="0"/>
    </xf>
    <xf numFmtId="0" fontId="0" fillId="0" borderId="2" xfId="49" applyBorder="1">
      <alignment vertical="center"/>
    </xf>
    <xf numFmtId="0" fontId="0" fillId="0" borderId="2" xfId="49" applyBorder="1" applyProtection="1">
      <alignment vertical="center"/>
      <protection locked="0"/>
    </xf>
    <xf numFmtId="0" fontId="0" fillId="2" borderId="2" xfId="49" applyFill="1" applyBorder="1" applyProtection="1">
      <alignment vertical="center"/>
      <protection locked="0"/>
    </xf>
    <xf numFmtId="0" fontId="2" fillId="0" borderId="6" xfId="49" applyFont="1" applyBorder="1" applyAlignment="1">
      <alignment horizontal="center" vertical="center" wrapText="1"/>
    </xf>
    <xf numFmtId="0" fontId="5" fillId="0" borderId="2" xfId="49" applyFont="1" applyBorder="1" applyProtection="1">
      <alignment vertical="center"/>
      <protection locked="0"/>
    </xf>
    <xf numFmtId="0" fontId="6" fillId="0" borderId="0" xfId="0" applyFont="1">
      <alignment vertical="center"/>
    </xf>
    <xf numFmtId="0" fontId="7" fillId="0" borderId="1" xfId="0" applyFont="1" applyBorder="1" applyAlignment="1">
      <alignment horizontal="center" vertical="center"/>
    </xf>
    <xf numFmtId="0" fontId="6" fillId="0" borderId="2" xfId="0" applyFont="1" applyBorder="1" applyAlignment="1">
      <alignment horizontal="justify" vertical="center" wrapText="1"/>
    </xf>
    <xf numFmtId="176" fontId="6" fillId="0" borderId="2" xfId="0" applyNumberFormat="1" applyFont="1" applyBorder="1" applyAlignment="1">
      <alignment horizontal="justify" vertical="center" wrapText="1"/>
    </xf>
    <xf numFmtId="0" fontId="8" fillId="0" borderId="0" xfId="0" applyFont="1" applyFill="1">
      <alignment vertical="center"/>
    </xf>
    <xf numFmtId="0" fontId="9" fillId="0" borderId="0" xfId="0" applyFont="1" applyFill="1">
      <alignment vertical="center"/>
    </xf>
    <xf numFmtId="0" fontId="10"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8" fillId="0" borderId="2" xfId="0" applyFont="1" applyFill="1" applyBorder="1" applyAlignment="1">
      <alignment horizontal="center" vertical="center"/>
    </xf>
    <xf numFmtId="176" fontId="9" fillId="0" borderId="2" xfId="0" applyNumberFormat="1" applyFont="1" applyFill="1" applyBorder="1" applyAlignment="1">
      <alignment horizontal="center" vertical="center"/>
    </xf>
    <xf numFmtId="176" fontId="8" fillId="0" borderId="2" xfId="0" applyNumberFormat="1" applyFont="1" applyFill="1" applyBorder="1" applyAlignment="1">
      <alignment horizontal="center" vertical="center"/>
    </xf>
    <xf numFmtId="0" fontId="8" fillId="0" borderId="2" xfId="0" applyFont="1" applyFill="1" applyBorder="1" applyAlignment="1">
      <alignment horizontal="left" vertical="center"/>
    </xf>
    <xf numFmtId="0" fontId="9" fillId="0" borderId="2" xfId="0" applyFont="1" applyFill="1" applyBorder="1" applyAlignment="1">
      <alignment horizontal="left" vertical="center"/>
    </xf>
    <xf numFmtId="0" fontId="11"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9" fillId="0" borderId="2" xfId="0" applyFont="1" applyFill="1" applyBorder="1">
      <alignment vertical="center"/>
    </xf>
    <xf numFmtId="49" fontId="9" fillId="0" borderId="2" xfId="0" applyNumberFormat="1" applyFont="1" applyFill="1" applyBorder="1" applyAlignment="1">
      <alignment horizontal="center" vertical="center"/>
    </xf>
    <xf numFmtId="0" fontId="13" fillId="0" borderId="2" xfId="0" applyFont="1" applyFill="1" applyBorder="1" applyAlignment="1">
      <alignment horizontal="center" vertical="center" wrapText="1"/>
    </xf>
    <xf numFmtId="49" fontId="14" fillId="0" borderId="2" xfId="0" applyNumberFormat="1" applyFont="1" applyFill="1" applyBorder="1" applyAlignment="1">
      <alignment horizontal="center" vertical="center" wrapText="1"/>
    </xf>
    <xf numFmtId="0" fontId="15" fillId="0" borderId="2" xfId="0" applyFont="1" applyFill="1" applyBorder="1">
      <alignment vertical="center"/>
    </xf>
    <xf numFmtId="0" fontId="6" fillId="0" borderId="2" xfId="53" applyFont="1" applyFill="1" applyBorder="1" applyAlignment="1">
      <alignment vertical="center"/>
    </xf>
    <xf numFmtId="0" fontId="9" fillId="0" borderId="10" xfId="0" applyFont="1" applyFill="1" applyBorder="1" applyAlignment="1">
      <alignment horizontal="center" vertical="center"/>
    </xf>
    <xf numFmtId="2" fontId="9" fillId="0" borderId="0" xfId="0" applyNumberFormat="1" applyFont="1" applyFill="1">
      <alignment vertical="center"/>
    </xf>
    <xf numFmtId="176" fontId="9" fillId="4" borderId="0" xfId="0" applyNumberFormat="1" applyFont="1" applyFill="1">
      <alignment vertical="center"/>
    </xf>
    <xf numFmtId="2" fontId="9" fillId="4" borderId="0" xfId="0" applyNumberFormat="1" applyFont="1" applyFill="1">
      <alignment vertical="center"/>
    </xf>
    <xf numFmtId="176" fontId="8" fillId="4" borderId="0" xfId="0" applyNumberFormat="1" applyFont="1" applyFill="1">
      <alignment vertical="center"/>
    </xf>
    <xf numFmtId="2" fontId="8" fillId="4" borderId="0" xfId="0" applyNumberFormat="1" applyFont="1" applyFill="1">
      <alignment vertical="center"/>
    </xf>
    <xf numFmtId="0" fontId="8" fillId="0" borderId="0" xfId="0" applyFont="1" applyFill="1" applyBorder="1" applyAlignment="1">
      <alignment horizontal="center" vertical="center"/>
    </xf>
    <xf numFmtId="0" fontId="8" fillId="0" borderId="0" xfId="0" applyFont="1" applyFill="1" applyBorder="1">
      <alignment vertical="center"/>
    </xf>
    <xf numFmtId="0" fontId="9" fillId="0" borderId="0" xfId="0" applyFont="1" applyFill="1" applyBorder="1" applyAlignment="1">
      <alignment horizontal="center" vertical="center"/>
    </xf>
    <xf numFmtId="0" fontId="9" fillId="0" borderId="0" xfId="0" applyFont="1" applyFill="1" applyBorder="1">
      <alignment vertical="center"/>
    </xf>
    <xf numFmtId="176" fontId="9" fillId="0" borderId="0" xfId="0" applyNumberFormat="1" applyFont="1" applyFill="1">
      <alignment vertical="center"/>
    </xf>
    <xf numFmtId="177" fontId="9" fillId="0" borderId="0" xfId="0" applyNumberFormat="1" applyFont="1" applyFill="1">
      <alignment vertical="center"/>
    </xf>
    <xf numFmtId="0" fontId="16" fillId="0" borderId="0" xfId="0" applyFont="1">
      <alignment vertical="center"/>
    </xf>
    <xf numFmtId="0" fontId="17" fillId="0" borderId="0" xfId="0" applyFont="1" applyFill="1">
      <alignment vertical="center"/>
    </xf>
    <xf numFmtId="0" fontId="16" fillId="0" borderId="0" xfId="0" applyFont="1" applyFill="1">
      <alignment vertical="center"/>
    </xf>
    <xf numFmtId="0" fontId="16" fillId="0" borderId="0" xfId="0" applyFont="1" applyFill="1" applyAlignment="1">
      <alignment horizontal="center" vertical="center"/>
    </xf>
    <xf numFmtId="49" fontId="18" fillId="0" borderId="0" xfId="0" applyNumberFormat="1" applyFont="1" applyAlignment="1">
      <alignment horizontal="center" vertical="center"/>
    </xf>
    <xf numFmtId="49" fontId="17" fillId="0" borderId="2" xfId="0" applyNumberFormat="1" applyFont="1" applyBorder="1" applyAlignment="1">
      <alignment horizontal="center" vertical="center"/>
    </xf>
    <xf numFmtId="0" fontId="17" fillId="0" borderId="2" xfId="0" applyFont="1" applyBorder="1" applyAlignment="1">
      <alignment horizontal="center" vertical="center"/>
    </xf>
    <xf numFmtId="176" fontId="17" fillId="0" borderId="2" xfId="0" applyNumberFormat="1" applyFont="1" applyBorder="1" applyAlignment="1">
      <alignment horizontal="center" vertical="center"/>
    </xf>
    <xf numFmtId="49" fontId="19" fillId="0" borderId="2" xfId="0" applyNumberFormat="1" applyFont="1" applyFill="1" applyBorder="1" applyAlignment="1">
      <alignment horizontal="center" vertical="center" wrapText="1"/>
    </xf>
    <xf numFmtId="0" fontId="19" fillId="0" borderId="2" xfId="53" applyFont="1" applyFill="1" applyBorder="1" applyAlignment="1">
      <alignment vertical="center"/>
    </xf>
    <xf numFmtId="0" fontId="19" fillId="0" borderId="2" xfId="53" applyFont="1" applyFill="1" applyBorder="1" applyAlignment="1">
      <alignment horizontal="center" vertical="center"/>
    </xf>
    <xf numFmtId="176" fontId="17" fillId="0" borderId="2" xfId="0" applyNumberFormat="1" applyFont="1" applyFill="1" applyBorder="1" applyAlignment="1">
      <alignment horizontal="center" vertical="center"/>
    </xf>
    <xf numFmtId="176" fontId="19" fillId="0" borderId="2" xfId="0" applyNumberFormat="1" applyFont="1" applyFill="1" applyBorder="1" applyAlignment="1">
      <alignment horizontal="center" vertical="center"/>
    </xf>
    <xf numFmtId="176" fontId="16" fillId="0" borderId="2" xfId="0" applyNumberFormat="1" applyFont="1" applyFill="1" applyBorder="1" applyAlignment="1">
      <alignment horizontal="center" vertical="center"/>
    </xf>
    <xf numFmtId="176" fontId="6" fillId="0" borderId="2" xfId="0" applyNumberFormat="1" applyFont="1" applyFill="1" applyBorder="1" applyAlignment="1">
      <alignment horizontal="center" vertical="center"/>
    </xf>
    <xf numFmtId="0" fontId="6" fillId="0" borderId="2" xfId="53" applyFont="1" applyFill="1" applyBorder="1" applyAlignment="1">
      <alignment horizontal="center" vertical="center"/>
    </xf>
    <xf numFmtId="0" fontId="6" fillId="0" borderId="2" xfId="57" applyFont="1" applyFill="1" applyBorder="1" applyAlignment="1">
      <alignment horizontal="left" vertical="center"/>
    </xf>
    <xf numFmtId="0" fontId="6" fillId="0" borderId="2"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2" xfId="0" applyFont="1" applyFill="1" applyBorder="1" applyAlignment="1">
      <alignment horizontal="left" vertical="center"/>
    </xf>
    <xf numFmtId="0" fontId="16" fillId="0" borderId="2" xfId="0" applyFont="1" applyFill="1" applyBorder="1">
      <alignment vertical="center"/>
    </xf>
    <xf numFmtId="0" fontId="6" fillId="0" borderId="2" xfId="0" applyFont="1" applyFill="1" applyBorder="1">
      <alignment vertical="center"/>
    </xf>
    <xf numFmtId="0" fontId="20" fillId="0" borderId="2" xfId="0" applyFont="1" applyFill="1" applyBorder="1">
      <alignment vertical="center"/>
    </xf>
    <xf numFmtId="178" fontId="19" fillId="0" borderId="2" xfId="0" applyNumberFormat="1" applyFont="1" applyFill="1" applyBorder="1" applyAlignment="1">
      <alignment horizontal="center" vertical="center" wrapText="1"/>
    </xf>
    <xf numFmtId="2" fontId="21" fillId="0" borderId="2" xfId="0" applyNumberFormat="1" applyFont="1" applyFill="1" applyBorder="1">
      <alignment vertical="center"/>
    </xf>
    <xf numFmtId="178" fontId="6" fillId="0" borderId="2" xfId="0" applyNumberFormat="1" applyFont="1" applyFill="1" applyBorder="1" applyAlignment="1">
      <alignment horizontal="center" vertical="center" wrapText="1"/>
    </xf>
    <xf numFmtId="0" fontId="21" fillId="0" borderId="2" xfId="0" applyFont="1" applyFill="1" applyBorder="1">
      <alignment vertical="center"/>
    </xf>
    <xf numFmtId="0" fontId="11" fillId="0" borderId="2" xfId="0" applyFont="1" applyFill="1" applyBorder="1">
      <alignment vertical="center"/>
    </xf>
    <xf numFmtId="2" fontId="16" fillId="0" borderId="2" xfId="0" applyNumberFormat="1" applyFont="1" applyFill="1" applyBorder="1">
      <alignment vertical="center"/>
    </xf>
    <xf numFmtId="0" fontId="17" fillId="0" borderId="2" xfId="0" applyFont="1" applyFill="1" applyBorder="1" applyAlignment="1">
      <alignment horizontal="center" vertical="center"/>
    </xf>
    <xf numFmtId="0" fontId="17" fillId="0" borderId="2" xfId="0" applyFont="1" applyFill="1" applyBorder="1" applyAlignment="1">
      <alignment horizontal="left" vertical="center"/>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_暖通"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常规 2 3" xfId="49"/>
    <cellStyle name="40% - 强调文字颜色 6" xfId="50" builtinId="51"/>
    <cellStyle name="常规 6 9" xfId="51"/>
    <cellStyle name="60% - 强调文字颜色 6" xfId="52" builtinId="52"/>
    <cellStyle name="常规 2" xfId="53"/>
    <cellStyle name="常规 2 2 2 2 2" xfId="54"/>
    <cellStyle name="常规 3" xfId="55"/>
    <cellStyle name="常规 3 9" xfId="56"/>
    <cellStyle name="常规 5" xfId="57"/>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5.xml"/><Relationship Id="rId8" Type="http://schemas.openxmlformats.org/officeDocument/2006/relationships/externalLink" Target="externalLinks/externalLink4.xml"/><Relationship Id="rId7" Type="http://schemas.openxmlformats.org/officeDocument/2006/relationships/externalLink" Target="externalLinks/externalLink3.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397861</xdr:colOff>
      <xdr:row>44</xdr:row>
      <xdr:rowOff>123825</xdr:rowOff>
    </xdr:from>
    <xdr:to>
      <xdr:col>18</xdr:col>
      <xdr:colOff>306132</xdr:colOff>
      <xdr:row>66</xdr:row>
      <xdr:rowOff>85725</xdr:rowOff>
    </xdr:to>
    <xdr:pic>
      <xdr:nvPicPr>
        <xdr:cNvPr id="2" name="图片 1"/>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656570" y="10864215"/>
          <a:ext cx="4646930" cy="1735455"/>
        </a:xfrm>
        <a:prstGeom prst="rect">
          <a:avLst/>
        </a:prstGeom>
      </xdr:spPr>
    </xdr:pic>
    <xdr:clientData/>
  </xdr:twoCellAnchor>
  <xdr:twoCellAnchor editAs="oneCell">
    <xdr:from>
      <xdr:col>13</xdr:col>
      <xdr:colOff>161925</xdr:colOff>
      <xdr:row>96</xdr:row>
      <xdr:rowOff>85725</xdr:rowOff>
    </xdr:from>
    <xdr:to>
      <xdr:col>20</xdr:col>
      <xdr:colOff>553175</xdr:colOff>
      <xdr:row>102</xdr:row>
      <xdr:rowOff>106881</xdr:rowOff>
    </xdr:to>
    <xdr:pic>
      <xdr:nvPicPr>
        <xdr:cNvPr id="3" name="图片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11774805" y="20324445"/>
          <a:ext cx="5129530" cy="15411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4037;&#31243;\&#24037;&#31243;\&#34503;&#31227;&#38376;\&#24180;&#32500;&#25252;&#3615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1-&#24037;&#31243;&#27010;&#39044;&#31639;\5-&#38271;&#27743;&#21475;&#24037;&#31243;\06-07P%20&#21335;&#21271;&#28207;&#20998;&#27722;&#21475;&#28508;&#22564;&#21161;&#33322;\08.5&#26045;&#24037;&#22270;&#39044;&#31639;\08.6.22&#27491;&#24335;&#20986;&#29256;&#31295;\&#27833;&#20215;7800\&#26032;&#24314;&#25991;&#20214;&#22841;\&#28783;&#26729;&#21333;&#20301;&#20272;&#20215;&#34920;&#65288;08.5.11-1&#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1-&#24037;&#31243;&#27010;&#39044;&#31639;\6-&#27915;&#23665;&#24037;&#31243;\&#27915;&#23665;&#19977;&#26399;&#39044;&#31639;08.10\&#19977;&#26399;&#27010;&#31639;&#20986;&#29256;(&#36865;&#23457;&#31295;20080303)\0810&#21457;&#19977;&#33322;&#38498;%20&#19977;&#26399;&#33322;&#36947;&#24037;&#31243;&#24635;&#27010;&#31639;&#65288;&#25512;&#24314;&#26041;&#26696;&#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39532;&#24188;&#23071;\&#40858;&#38686;\share\&#22857;&#36132;&#28393;&#28034;&#20419;&#28132;&#22260;&#22438;&#24037;&#31243;&#21333;&#20301;&#20272;&#20215;&#34920;(05.05.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wy1\&#22857;&#36132;&#21306;&#19968;&#20307;&#21270;&#20379;&#27700;&#24037;&#31243;\&#27888;&#26085;&#27893;&#31449;&#21021;&#35774;&#12289;&#26045;&#24037;&#22270;\&#27888;&#26085;&#27010;&#3163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港池年维护费"/>
      <sheetName val="Sheet1"/>
      <sheetName val="Sheet2"/>
      <sheetName val="Sheet3"/>
      <sheetName val="#REF!"/>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表1 总概算 (推荐方案)"/>
      <sheetName val="#REF!"/>
    </sheetNames>
    <sheetDataSet>
      <sheetData sheetId="0"/>
      <sheetData sheetId="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抛石 "/>
      <sheetName val="抛石  (2)"/>
      <sheetName val="毛石砼镇脚砼"/>
      <sheetName val="毛石砼镇脚模板"/>
      <sheetName val="预制栅栏板砼"/>
      <sheetName val="预制栅栏板模板"/>
      <sheetName val="预制栅栏板钢筋"/>
      <sheetName val="预制栅栏板安装"/>
      <sheetName val="现浇栅栏板砼 "/>
      <sheetName val="现浇栅栏板模板"/>
      <sheetName val="现浇栅栏板钢筋"/>
      <sheetName val="干砌块石"/>
      <sheetName val="灌砌块石"/>
      <sheetName val="袋装碎石"/>
      <sheetName val="素砼埂砼"/>
      <sheetName val="素埂模板 "/>
      <sheetName val="路侧石"/>
      <sheetName val="防浪墙底板砼"/>
      <sheetName val="防浪墙底板模板"/>
      <sheetName val="底板钢筋"/>
      <sheetName val="防浪墙砼 "/>
      <sheetName val="防浪墙模板 "/>
      <sheetName val="钢筋"/>
      <sheetName val="素砼垫层"/>
      <sheetName val="沥青砼路面"/>
      <sheetName val="粉煤灰"/>
      <sheetName val="耕植土"/>
      <sheetName val="草皮"/>
      <sheetName val="袋装沙"/>
      <sheetName val="用沙 "/>
      <sheetName val="吹填沙"/>
      <sheetName val="无纺布"/>
      <sheetName val="汽车运"/>
      <sheetName val="机织土工布"/>
      <sheetName val="钩连块体"/>
      <sheetName val="钩连块体安装"/>
      <sheetName val="素砼方脚砼"/>
      <sheetName val="备料石干砌"/>
      <sheetName val="碎石垫层"/>
      <sheetName val="浆砌挡墙"/>
      <sheetName val="桩"/>
      <sheetName val="软体排"/>
      <sheetName val="清除 "/>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泰日泵站"/>
    </sheetNames>
    <sheetDataSet>
      <sheetData sheetId="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FFFF00"/>
  </sheetPr>
  <dimension ref="A1:F52"/>
  <sheetViews>
    <sheetView tabSelected="1" view="pageBreakPreview" zoomScaleNormal="100" zoomScaleSheetLayoutView="100" workbookViewId="0">
      <pane ySplit="4" topLeftCell="A11" activePane="bottomLeft" state="frozen"/>
      <selection/>
      <selection pane="bottomLeft" activeCell="C40" sqref="C40"/>
    </sheetView>
  </sheetViews>
  <sheetFormatPr defaultColWidth="8.88333333333333" defaultRowHeight="19.95" customHeight="1" outlineLevelCol="5"/>
  <cols>
    <col min="1" max="1" width="8.625" style="66" customWidth="1"/>
    <col min="2" max="2" width="32.625" style="66" customWidth="1"/>
    <col min="3" max="3" width="8.625" style="67" customWidth="1"/>
    <col min="4" max="4" width="12.625" style="66" customWidth="1"/>
    <col min="5" max="5" width="12.625" style="67" customWidth="1"/>
    <col min="6" max="6" width="12.625" style="66" customWidth="1"/>
    <col min="7" max="16384" width="8.88333333333333" style="66"/>
  </cols>
  <sheetData>
    <row r="1" customHeight="1" spans="1:1">
      <c r="A1" s="66" t="s">
        <v>0</v>
      </c>
    </row>
    <row r="2" s="64" customFormat="1" ht="30" customHeight="1" spans="1:6">
      <c r="A2" s="68" t="s">
        <v>1</v>
      </c>
      <c r="B2" s="68"/>
      <c r="C2" s="68"/>
      <c r="D2" s="68"/>
      <c r="E2" s="68"/>
      <c r="F2" s="68"/>
    </row>
    <row r="3" s="64" customFormat="1" customHeight="1" spans="1:6">
      <c r="A3" s="69" t="s">
        <v>2</v>
      </c>
      <c r="B3" s="70" t="s">
        <v>3</v>
      </c>
      <c r="C3" s="70" t="s">
        <v>4</v>
      </c>
      <c r="D3" s="71" t="s">
        <v>5</v>
      </c>
      <c r="E3" s="71" t="s">
        <v>6</v>
      </c>
      <c r="F3" s="71" t="s">
        <v>7</v>
      </c>
    </row>
    <row r="4" s="65" customFormat="1" ht="20.1" customHeight="1" spans="1:6">
      <c r="A4" s="72" t="s">
        <v>8</v>
      </c>
      <c r="B4" s="73" t="s">
        <v>9</v>
      </c>
      <c r="C4" s="74" t="s">
        <v>10</v>
      </c>
      <c r="D4" s="75">
        <v>359</v>
      </c>
      <c r="E4" s="76">
        <f>F4*10000/D4</f>
        <v>22798.6072423398</v>
      </c>
      <c r="F4" s="76">
        <f>F5+F7+F33+F39</f>
        <v>818.47</v>
      </c>
    </row>
    <row r="5" s="65" customFormat="1" ht="20.1" customHeight="1" spans="1:6">
      <c r="A5" s="72" t="s">
        <v>11</v>
      </c>
      <c r="B5" s="73" t="s">
        <v>12</v>
      </c>
      <c r="C5" s="74"/>
      <c r="D5" s="75"/>
      <c r="E5" s="76"/>
      <c r="F5" s="76">
        <v>0.97</v>
      </c>
    </row>
    <row r="6" ht="20.1" customHeight="1" spans="1:6">
      <c r="A6" s="45" t="s">
        <v>13</v>
      </c>
      <c r="B6" s="51" t="s">
        <v>14</v>
      </c>
      <c r="C6" s="45" t="s">
        <v>10</v>
      </c>
      <c r="D6" s="77">
        <v>19.3</v>
      </c>
      <c r="E6" s="78">
        <v>500</v>
      </c>
      <c r="F6" s="78">
        <v>0.97</v>
      </c>
    </row>
    <row r="7" s="65" customFormat="1" ht="20.1" customHeight="1" spans="1:6">
      <c r="A7" s="72" t="s">
        <v>15</v>
      </c>
      <c r="B7" s="73" t="s">
        <v>16</v>
      </c>
      <c r="C7" s="74"/>
      <c r="D7" s="75"/>
      <c r="E7" s="76"/>
      <c r="F7" s="76">
        <v>525.36</v>
      </c>
    </row>
    <row r="8" ht="20.1" customHeight="1" spans="1:6">
      <c r="A8" s="45" t="s">
        <v>13</v>
      </c>
      <c r="B8" s="51" t="s">
        <v>17</v>
      </c>
      <c r="C8" s="79" t="s">
        <v>18</v>
      </c>
      <c r="D8" s="77">
        <v>2</v>
      </c>
      <c r="E8" s="78">
        <v>447650.93</v>
      </c>
      <c r="F8" s="78">
        <v>89.53</v>
      </c>
    </row>
    <row r="9" ht="13.5" spans="1:6">
      <c r="A9" s="45" t="s">
        <v>19</v>
      </c>
      <c r="B9" s="80" t="s">
        <v>20</v>
      </c>
      <c r="C9" s="79" t="s">
        <v>21</v>
      </c>
      <c r="D9" s="77">
        <v>2</v>
      </c>
      <c r="E9" s="78">
        <v>300000</v>
      </c>
      <c r="F9" s="78">
        <v>60</v>
      </c>
    </row>
    <row r="10" ht="20.1" customHeight="1" spans="1:6">
      <c r="A10" s="45" t="s">
        <v>22</v>
      </c>
      <c r="B10" s="51" t="s">
        <v>23</v>
      </c>
      <c r="C10" s="79"/>
      <c r="D10" s="77"/>
      <c r="E10" s="78"/>
      <c r="F10" s="78">
        <v>169.26</v>
      </c>
    </row>
    <row r="11" ht="20.1" customHeight="1" spans="1:6">
      <c r="A11" s="45" t="s">
        <v>24</v>
      </c>
      <c r="B11" s="51" t="s">
        <v>25</v>
      </c>
      <c r="C11" s="45" t="s">
        <v>26</v>
      </c>
      <c r="D11" s="77">
        <v>776</v>
      </c>
      <c r="E11" s="78">
        <v>131.72</v>
      </c>
      <c r="F11" s="78">
        <v>10.22</v>
      </c>
    </row>
    <row r="12" ht="20.1" customHeight="1" spans="1:6">
      <c r="A12" s="45" t="s">
        <v>27</v>
      </c>
      <c r="B12" s="51" t="s">
        <v>28</v>
      </c>
      <c r="C12" s="45" t="s">
        <v>26</v>
      </c>
      <c r="D12" s="77">
        <v>1730</v>
      </c>
      <c r="E12" s="78">
        <v>143.18</v>
      </c>
      <c r="F12" s="78">
        <v>24.77</v>
      </c>
    </row>
    <row r="13" ht="20.1" customHeight="1" spans="1:6">
      <c r="A13" s="45" t="s">
        <v>29</v>
      </c>
      <c r="B13" s="51" t="s">
        <v>30</v>
      </c>
      <c r="C13" s="45" t="s">
        <v>26</v>
      </c>
      <c r="D13" s="77">
        <v>1480</v>
      </c>
      <c r="E13" s="78">
        <v>175.26</v>
      </c>
      <c r="F13" s="78">
        <v>25.94</v>
      </c>
    </row>
    <row r="14" ht="20.1" customHeight="1" spans="1:6">
      <c r="A14" s="45" t="s">
        <v>31</v>
      </c>
      <c r="B14" s="51" t="s">
        <v>32</v>
      </c>
      <c r="C14" s="45" t="s">
        <v>26</v>
      </c>
      <c r="D14" s="77">
        <v>260</v>
      </c>
      <c r="E14" s="78">
        <v>276.8</v>
      </c>
      <c r="F14" s="78">
        <v>7.2</v>
      </c>
    </row>
    <row r="15" ht="20.1" customHeight="1" spans="1:6">
      <c r="A15" s="45" t="s">
        <v>33</v>
      </c>
      <c r="B15" s="51" t="s">
        <v>34</v>
      </c>
      <c r="C15" s="45" t="s">
        <v>26</v>
      </c>
      <c r="D15" s="77">
        <v>345</v>
      </c>
      <c r="E15" s="78">
        <v>307.17</v>
      </c>
      <c r="F15" s="78">
        <v>10.6</v>
      </c>
    </row>
    <row r="16" ht="20.1" customHeight="1" spans="1:6">
      <c r="A16" s="45" t="s">
        <v>35</v>
      </c>
      <c r="B16" s="51" t="s">
        <v>36</v>
      </c>
      <c r="C16" s="45" t="s">
        <v>26</v>
      </c>
      <c r="D16" s="77">
        <v>867</v>
      </c>
      <c r="E16" s="78">
        <v>326.69</v>
      </c>
      <c r="F16" s="78">
        <v>28.32</v>
      </c>
    </row>
    <row r="17" ht="20.1" customHeight="1" spans="1:6">
      <c r="A17" s="45" t="s">
        <v>37</v>
      </c>
      <c r="B17" s="51" t="s">
        <v>38</v>
      </c>
      <c r="C17" s="45" t="s">
        <v>26</v>
      </c>
      <c r="D17" s="77">
        <v>24</v>
      </c>
      <c r="E17" s="78">
        <v>450</v>
      </c>
      <c r="F17" s="78">
        <v>1.08</v>
      </c>
    </row>
    <row r="18" ht="20.1" customHeight="1" spans="1:6">
      <c r="A18" s="45" t="s">
        <v>39</v>
      </c>
      <c r="B18" s="51" t="s">
        <v>40</v>
      </c>
      <c r="C18" s="45" t="s">
        <v>26</v>
      </c>
      <c r="D18" s="77">
        <v>8</v>
      </c>
      <c r="E18" s="78">
        <v>450</v>
      </c>
      <c r="F18" s="78">
        <v>0.36</v>
      </c>
    </row>
    <row r="19" ht="20.1" customHeight="1" spans="1:6">
      <c r="A19" s="45" t="s">
        <v>41</v>
      </c>
      <c r="B19" s="51" t="s">
        <v>42</v>
      </c>
      <c r="C19" s="45" t="s">
        <v>26</v>
      </c>
      <c r="D19" s="77">
        <v>28</v>
      </c>
      <c r="E19" s="78">
        <v>450</v>
      </c>
      <c r="F19" s="78">
        <v>1.26</v>
      </c>
    </row>
    <row r="20" ht="20.1" customHeight="1" spans="1:6">
      <c r="A20" s="45" t="s">
        <v>43</v>
      </c>
      <c r="B20" s="51" t="s">
        <v>44</v>
      </c>
      <c r="C20" s="45" t="s">
        <v>26</v>
      </c>
      <c r="D20" s="77">
        <v>16</v>
      </c>
      <c r="E20" s="78">
        <v>450</v>
      </c>
      <c r="F20" s="78">
        <v>0.72</v>
      </c>
    </row>
    <row r="21" ht="20.1" customHeight="1" spans="1:6">
      <c r="A21" s="45" t="s">
        <v>45</v>
      </c>
      <c r="B21" s="51" t="s">
        <v>46</v>
      </c>
      <c r="C21" s="45" t="s">
        <v>26</v>
      </c>
      <c r="D21" s="77">
        <v>20</v>
      </c>
      <c r="E21" s="78">
        <v>450</v>
      </c>
      <c r="F21" s="78">
        <v>0.9</v>
      </c>
    </row>
    <row r="22" ht="20.1" customHeight="1" spans="1:6">
      <c r="A22" s="45" t="s">
        <v>47</v>
      </c>
      <c r="B22" s="51" t="s">
        <v>48</v>
      </c>
      <c r="C22" s="45" t="s">
        <v>26</v>
      </c>
      <c r="D22" s="77">
        <v>20</v>
      </c>
      <c r="E22" s="78">
        <v>450</v>
      </c>
      <c r="F22" s="78">
        <v>0.9</v>
      </c>
    </row>
    <row r="23" ht="13.5" spans="1:6">
      <c r="A23" s="45" t="s">
        <v>49</v>
      </c>
      <c r="B23" s="51" t="s">
        <v>50</v>
      </c>
      <c r="C23" s="79" t="s">
        <v>51</v>
      </c>
      <c r="D23" s="77">
        <v>1</v>
      </c>
      <c r="E23" s="78">
        <v>352062.26</v>
      </c>
      <c r="F23" s="78">
        <v>35.21</v>
      </c>
    </row>
    <row r="24" ht="20.1" customHeight="1" spans="1:6">
      <c r="A24" s="45" t="s">
        <v>52</v>
      </c>
      <c r="B24" s="51" t="s">
        <v>53</v>
      </c>
      <c r="C24" s="45" t="s">
        <v>54</v>
      </c>
      <c r="D24" s="77">
        <v>30</v>
      </c>
      <c r="E24" s="78">
        <v>1225.07</v>
      </c>
      <c r="F24" s="78">
        <v>3.68</v>
      </c>
    </row>
    <row r="25" ht="20.1" customHeight="1" spans="1:6">
      <c r="A25" s="45" t="s">
        <v>55</v>
      </c>
      <c r="B25" s="51" t="s">
        <v>56</v>
      </c>
      <c r="C25" s="45" t="s">
        <v>18</v>
      </c>
      <c r="D25" s="77">
        <v>49</v>
      </c>
      <c r="E25" s="78">
        <v>3292.71</v>
      </c>
      <c r="F25" s="78">
        <v>16.13</v>
      </c>
    </row>
    <row r="26" ht="20.1" customHeight="1" spans="1:6">
      <c r="A26" s="45" t="s">
        <v>57</v>
      </c>
      <c r="B26" s="51" t="s">
        <v>58</v>
      </c>
      <c r="C26" s="45" t="s">
        <v>54</v>
      </c>
      <c r="D26" s="77">
        <v>6</v>
      </c>
      <c r="E26" s="78">
        <v>3292.71</v>
      </c>
      <c r="F26" s="78">
        <v>1.98</v>
      </c>
    </row>
    <row r="27" ht="20.1" customHeight="1" spans="1:6">
      <c r="A27" s="45" t="s">
        <v>59</v>
      </c>
      <c r="B27" s="51" t="s">
        <v>60</v>
      </c>
      <c r="C27" s="79"/>
      <c r="D27" s="77"/>
      <c r="E27" s="78"/>
      <c r="F27" s="78">
        <v>206.57</v>
      </c>
    </row>
    <row r="28" ht="20.1" customHeight="1" spans="1:6">
      <c r="A28" s="45" t="s">
        <v>61</v>
      </c>
      <c r="B28" s="51" t="s">
        <v>62</v>
      </c>
      <c r="C28" s="45" t="s">
        <v>26</v>
      </c>
      <c r="D28" s="77">
        <v>1620</v>
      </c>
      <c r="E28" s="78">
        <v>320</v>
      </c>
      <c r="F28" s="78">
        <v>51.84</v>
      </c>
    </row>
    <row r="29" ht="20.1" customHeight="1" spans="1:6">
      <c r="A29" s="45" t="s">
        <v>63</v>
      </c>
      <c r="B29" s="51" t="s">
        <v>64</v>
      </c>
      <c r="C29" s="45" t="s">
        <v>26</v>
      </c>
      <c r="D29" s="77">
        <v>3261</v>
      </c>
      <c r="E29" s="78">
        <v>300</v>
      </c>
      <c r="F29" s="78">
        <v>97.83</v>
      </c>
    </row>
    <row r="30" ht="20.1" customHeight="1" spans="1:6">
      <c r="A30" s="45" t="s">
        <v>65</v>
      </c>
      <c r="B30" s="51" t="s">
        <v>66</v>
      </c>
      <c r="C30" s="45" t="s">
        <v>18</v>
      </c>
      <c r="D30" s="77">
        <v>7</v>
      </c>
      <c r="E30" s="78">
        <v>15332.5</v>
      </c>
      <c r="F30" s="78">
        <v>10.73</v>
      </c>
    </row>
    <row r="31" ht="20.1" customHeight="1" spans="1:6">
      <c r="A31" s="45" t="s">
        <v>24</v>
      </c>
      <c r="B31" s="51" t="s">
        <v>67</v>
      </c>
      <c r="C31" s="45" t="s">
        <v>18</v>
      </c>
      <c r="D31" s="77">
        <v>20</v>
      </c>
      <c r="E31" s="78">
        <v>9508.42</v>
      </c>
      <c r="F31" s="78">
        <v>19.02</v>
      </c>
    </row>
    <row r="32" ht="20.1" customHeight="1" spans="1:6">
      <c r="A32" s="45" t="s">
        <v>27</v>
      </c>
      <c r="B32" s="51" t="s">
        <v>68</v>
      </c>
      <c r="C32" s="45" t="s">
        <v>69</v>
      </c>
      <c r="D32" s="77">
        <v>265.9</v>
      </c>
      <c r="E32" s="78">
        <v>1021.2</v>
      </c>
      <c r="F32" s="78">
        <v>27.15</v>
      </c>
    </row>
    <row r="33" s="65" customFormat="1" ht="20.1" customHeight="1" spans="1:6">
      <c r="A33" s="72" t="s">
        <v>70</v>
      </c>
      <c r="B33" s="73" t="s">
        <v>71</v>
      </c>
      <c r="C33" s="74"/>
      <c r="D33" s="75"/>
      <c r="E33" s="76"/>
      <c r="F33" s="76">
        <v>243.66</v>
      </c>
    </row>
    <row r="34" s="65" customFormat="1" ht="20.1" customHeight="1" spans="1:6">
      <c r="A34" s="45" t="s">
        <v>13</v>
      </c>
      <c r="B34" s="51" t="s">
        <v>72</v>
      </c>
      <c r="C34" s="81" t="s">
        <v>73</v>
      </c>
      <c r="D34" s="77">
        <v>3516.75</v>
      </c>
      <c r="E34" s="78">
        <v>220</v>
      </c>
      <c r="F34" s="78">
        <v>77.37</v>
      </c>
    </row>
    <row r="35" s="65" customFormat="1" ht="20.1" customHeight="1" spans="1:6">
      <c r="A35" s="45" t="s">
        <v>19</v>
      </c>
      <c r="B35" s="51" t="s">
        <v>74</v>
      </c>
      <c r="C35" s="81" t="s">
        <v>73</v>
      </c>
      <c r="D35" s="77">
        <v>5371.2</v>
      </c>
      <c r="E35" s="78">
        <v>260</v>
      </c>
      <c r="F35" s="78">
        <v>139.65</v>
      </c>
    </row>
    <row r="36" s="65" customFormat="1" ht="20.1" customHeight="1" spans="1:6">
      <c r="A36" s="45" t="s">
        <v>22</v>
      </c>
      <c r="B36" s="51" t="s">
        <v>75</v>
      </c>
      <c r="C36" s="81" t="s">
        <v>73</v>
      </c>
      <c r="D36" s="77">
        <v>37.5</v>
      </c>
      <c r="E36" s="78">
        <v>420</v>
      </c>
      <c r="F36" s="78">
        <v>1.58</v>
      </c>
    </row>
    <row r="37" s="65" customFormat="1" ht="20.1" customHeight="1" spans="1:6">
      <c r="A37" s="45" t="s">
        <v>59</v>
      </c>
      <c r="B37" s="51" t="s">
        <v>76</v>
      </c>
      <c r="C37" s="81" t="s">
        <v>73</v>
      </c>
      <c r="D37" s="77">
        <v>100</v>
      </c>
      <c r="E37" s="78">
        <v>260</v>
      </c>
      <c r="F37" s="78">
        <v>2.6</v>
      </c>
    </row>
    <row r="38" s="65" customFormat="1" ht="20.1" customHeight="1" spans="1:6">
      <c r="A38" s="45" t="s">
        <v>77</v>
      </c>
      <c r="B38" s="51" t="s">
        <v>78</v>
      </c>
      <c r="C38" s="81" t="s">
        <v>73</v>
      </c>
      <c r="D38" s="77">
        <v>624</v>
      </c>
      <c r="E38" s="78">
        <v>360</v>
      </c>
      <c r="F38" s="78">
        <v>22.46</v>
      </c>
    </row>
    <row r="39" s="65" customFormat="1" ht="20.1" customHeight="1" spans="1:6">
      <c r="A39" s="72" t="s">
        <v>79</v>
      </c>
      <c r="B39" s="73" t="s">
        <v>80</v>
      </c>
      <c r="C39" s="72"/>
      <c r="D39" s="75"/>
      <c r="E39" s="76"/>
      <c r="F39" s="76">
        <v>48.48</v>
      </c>
    </row>
    <row r="40" s="65" customFormat="1" ht="20.1" customHeight="1" spans="1:6">
      <c r="A40" s="45" t="s">
        <v>13</v>
      </c>
      <c r="B40" s="51" t="s">
        <v>81</v>
      </c>
      <c r="C40" s="45" t="s">
        <v>26</v>
      </c>
      <c r="D40" s="77">
        <v>1200</v>
      </c>
      <c r="E40" s="78">
        <v>234</v>
      </c>
      <c r="F40" s="78">
        <v>28.08</v>
      </c>
    </row>
    <row r="41" s="65" customFormat="1" ht="20.1" customHeight="1" spans="1:6">
      <c r="A41" s="45" t="s">
        <v>19</v>
      </c>
      <c r="B41" s="51" t="s">
        <v>82</v>
      </c>
      <c r="C41" s="45" t="s">
        <v>83</v>
      </c>
      <c r="D41" s="77">
        <v>24</v>
      </c>
      <c r="E41" s="78">
        <v>6000</v>
      </c>
      <c r="F41" s="78">
        <v>14.4</v>
      </c>
    </row>
    <row r="42" s="65" customFormat="1" ht="20.1" customHeight="1" spans="1:6">
      <c r="A42" s="45" t="s">
        <v>22</v>
      </c>
      <c r="B42" s="51" t="s">
        <v>84</v>
      </c>
      <c r="C42" s="45" t="s">
        <v>85</v>
      </c>
      <c r="D42" s="77">
        <v>2</v>
      </c>
      <c r="E42" s="78">
        <v>30000</v>
      </c>
      <c r="F42" s="78">
        <v>6</v>
      </c>
    </row>
    <row r="43" ht="20.1" customHeight="1" spans="1:6">
      <c r="A43" s="82"/>
      <c r="B43" s="83"/>
      <c r="C43" s="77"/>
      <c r="D43" s="84"/>
      <c r="E43" s="81"/>
      <c r="F43" s="85"/>
    </row>
    <row r="44" ht="20.1" customHeight="1" spans="1:6">
      <c r="A44" s="72" t="s">
        <v>86</v>
      </c>
      <c r="B44" s="73" t="s">
        <v>87</v>
      </c>
      <c r="C44" s="74"/>
      <c r="D44" s="86"/>
      <c r="E44" s="81"/>
      <c r="F44" s="87">
        <v>75.1</v>
      </c>
    </row>
    <row r="45" ht="20.1" customHeight="1" spans="1:6">
      <c r="A45" s="45" t="s">
        <v>88</v>
      </c>
      <c r="B45" s="51" t="s">
        <v>89</v>
      </c>
      <c r="C45" s="79"/>
      <c r="D45" s="88"/>
      <c r="E45" s="81"/>
      <c r="F45" s="89">
        <v>27.08</v>
      </c>
    </row>
    <row r="46" customHeight="1" spans="1:6">
      <c r="A46" s="45" t="s">
        <v>90</v>
      </c>
      <c r="B46" s="51" t="s">
        <v>91</v>
      </c>
      <c r="C46" s="79"/>
      <c r="D46" s="90"/>
      <c r="E46" s="81"/>
      <c r="F46" s="89">
        <v>13.11</v>
      </c>
    </row>
    <row r="47" ht="20.1" customHeight="1" spans="1:6">
      <c r="A47" s="45" t="s">
        <v>92</v>
      </c>
      <c r="B47" s="51" t="s">
        <v>93</v>
      </c>
      <c r="C47" s="79"/>
      <c r="D47" s="90"/>
      <c r="E47" s="81"/>
      <c r="F47" s="89">
        <v>6.26</v>
      </c>
    </row>
    <row r="48" ht="20.1" customHeight="1" spans="1:6">
      <c r="A48" s="45" t="s">
        <v>94</v>
      </c>
      <c r="B48" s="91" t="s">
        <v>95</v>
      </c>
      <c r="C48" s="79"/>
      <c r="D48" s="92"/>
      <c r="E48" s="81"/>
      <c r="F48" s="89">
        <v>28.65</v>
      </c>
    </row>
    <row r="49" ht="13.5" spans="1:6">
      <c r="A49" s="45" t="s">
        <v>13</v>
      </c>
      <c r="B49" s="51" t="s">
        <v>96</v>
      </c>
      <c r="C49" s="79"/>
      <c r="D49" s="84"/>
      <c r="E49" s="81"/>
      <c r="F49" s="89">
        <v>8.1846656270112</v>
      </c>
    </row>
    <row r="50" ht="13.5" spans="1:6">
      <c r="A50" s="45" t="s">
        <v>19</v>
      </c>
      <c r="B50" s="51" t="s">
        <v>97</v>
      </c>
      <c r="C50" s="79"/>
      <c r="D50" s="84"/>
      <c r="E50" s="81"/>
      <c r="F50" s="89">
        <v>20.461664067528</v>
      </c>
    </row>
    <row r="51" s="64" customFormat="1" customHeight="1" spans="1:6">
      <c r="A51" s="45"/>
      <c r="B51" s="51"/>
      <c r="C51" s="79"/>
      <c r="D51" s="84"/>
      <c r="E51" s="81"/>
      <c r="F51" s="89"/>
    </row>
    <row r="52" s="65" customFormat="1" customHeight="1" spans="1:6">
      <c r="A52" s="93" t="s">
        <v>98</v>
      </c>
      <c r="B52" s="94" t="s">
        <v>99</v>
      </c>
      <c r="C52" s="74" t="s">
        <v>10</v>
      </c>
      <c r="D52" s="75">
        <v>359</v>
      </c>
      <c r="E52" s="76">
        <f>F52*10000/D52</f>
        <v>24890.5292479109</v>
      </c>
      <c r="F52" s="87">
        <v>893.57</v>
      </c>
    </row>
  </sheetData>
  <mergeCells count="1">
    <mergeCell ref="A2:F2"/>
  </mergeCells>
  <pageMargins left="0.707638888888889" right="0.707638888888889" top="0.747916666666667" bottom="0.747916666666667" header="0.313888888888889" footer="0.313888888888889"/>
  <pageSetup paperSize="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Q67"/>
  <sheetViews>
    <sheetView workbookViewId="0">
      <pane ySplit="3" topLeftCell="A25" activePane="bottomLeft" state="frozen"/>
      <selection/>
      <selection pane="bottomLeft" activeCell="C34" sqref="C34"/>
    </sheetView>
  </sheetViews>
  <sheetFormatPr defaultColWidth="8.88333333333333" defaultRowHeight="19.95" customHeight="1"/>
  <cols>
    <col min="1" max="1" width="8" style="35" customWidth="1"/>
    <col min="2" max="2" width="8.88333333333333" style="35"/>
    <col min="3" max="3" width="24.2166666666667" style="35" customWidth="1"/>
    <col min="4" max="4" width="6.775" style="35" customWidth="1"/>
    <col min="5" max="5" width="9.66666666666667" style="35" customWidth="1"/>
    <col min="6" max="6" width="11.3333333333333" style="35" customWidth="1"/>
    <col min="7" max="8" width="12.8833333333333" style="35" customWidth="1"/>
    <col min="9" max="9" width="12.6666666666667" style="35" customWidth="1"/>
    <col min="10" max="10" width="17.1083333333333" style="35" customWidth="1"/>
    <col min="11" max="11" width="10.2166666666667" style="35" customWidth="1"/>
    <col min="12" max="16384" width="8.88333333333333" style="35"/>
  </cols>
  <sheetData>
    <row r="1" ht="37.5" customHeight="1" spans="1:8">
      <c r="A1" s="36" t="s">
        <v>100</v>
      </c>
      <c r="B1" s="36"/>
      <c r="C1" s="36"/>
      <c r="D1" s="36"/>
      <c r="E1" s="36"/>
      <c r="F1" s="36"/>
      <c r="G1" s="36"/>
      <c r="H1" s="36"/>
    </row>
    <row r="2" customHeight="1" spans="1:9">
      <c r="A2" s="37" t="s">
        <v>2</v>
      </c>
      <c r="B2" s="37" t="s">
        <v>101</v>
      </c>
      <c r="C2" s="37" t="s">
        <v>102</v>
      </c>
      <c r="D2" s="37" t="s">
        <v>4</v>
      </c>
      <c r="E2" s="37" t="s">
        <v>5</v>
      </c>
      <c r="F2" s="37" t="s">
        <v>6</v>
      </c>
      <c r="G2" s="37" t="s">
        <v>7</v>
      </c>
      <c r="H2" s="37" t="s">
        <v>103</v>
      </c>
      <c r="I2" s="52"/>
    </row>
    <row r="3" customHeight="1" spans="1:11">
      <c r="A3" s="38" t="s">
        <v>8</v>
      </c>
      <c r="B3" s="38" t="s">
        <v>104</v>
      </c>
      <c r="C3" s="37"/>
      <c r="D3" s="37"/>
      <c r="E3" s="39"/>
      <c r="F3" s="39"/>
      <c r="G3" s="40" t="e">
        <f>G4+G6+G29+G33+G40+G43</f>
        <v>#REF!</v>
      </c>
      <c r="H3" s="40"/>
      <c r="J3" s="35">
        <v>1287</v>
      </c>
      <c r="K3" s="53" t="e">
        <f>G3/J3</f>
        <v>#REF!</v>
      </c>
    </row>
    <row r="4" customHeight="1" spans="1:11">
      <c r="A4" s="38" t="s">
        <v>88</v>
      </c>
      <c r="B4" s="38"/>
      <c r="C4" s="41" t="s">
        <v>105</v>
      </c>
      <c r="D4" s="38"/>
      <c r="E4" s="40"/>
      <c r="F4" s="40"/>
      <c r="G4" s="40">
        <f>SUM(G5:G5)</f>
        <v>56.15</v>
      </c>
      <c r="H4" s="40"/>
      <c r="J4" s="54" t="e">
        <f>G64</f>
        <v>#REF!</v>
      </c>
      <c r="K4" s="55" t="e">
        <f>J4/J3</f>
        <v>#REF!</v>
      </c>
    </row>
    <row r="5" customHeight="1" spans="1:8">
      <c r="A5" s="37">
        <v>1</v>
      </c>
      <c r="B5" s="37"/>
      <c r="C5" s="42" t="s">
        <v>12</v>
      </c>
      <c r="D5" s="43" t="s">
        <v>10</v>
      </c>
      <c r="E5" s="39">
        <v>1123</v>
      </c>
      <c r="F5" s="39">
        <v>500</v>
      </c>
      <c r="G5" s="39">
        <f>F5*E5/10000</f>
        <v>56.15</v>
      </c>
      <c r="H5" s="39"/>
    </row>
    <row r="6" s="34" customFormat="1" customHeight="1" spans="1:11">
      <c r="A6" s="38" t="s">
        <v>90</v>
      </c>
      <c r="B6" s="38"/>
      <c r="C6" s="41" t="s">
        <v>106</v>
      </c>
      <c r="D6" s="44"/>
      <c r="E6" s="40"/>
      <c r="F6" s="40"/>
      <c r="G6" s="40" t="e">
        <f>SUM(G7,G8,G9,G10,G22)</f>
        <v>#REF!</v>
      </c>
      <c r="H6" s="40"/>
      <c r="J6" s="56" t="e">
        <f>投资表!#REF!-'6#7#'!J4</f>
        <v>#REF!</v>
      </c>
      <c r="K6" s="57" t="e">
        <f>J6/J7</f>
        <v>#REF!</v>
      </c>
    </row>
    <row r="7" customHeight="1" spans="1:10">
      <c r="A7" s="45" t="s">
        <v>13</v>
      </c>
      <c r="B7" s="46"/>
      <c r="C7" s="42" t="s">
        <v>107</v>
      </c>
      <c r="D7" s="45" t="s">
        <v>18</v>
      </c>
      <c r="E7" s="39">
        <v>2</v>
      </c>
      <c r="F7" s="39" t="e">
        <f>投资表!#REF!</f>
        <v>#REF!</v>
      </c>
      <c r="G7" s="39" t="e">
        <f>E7*F7/10000</f>
        <v>#REF!</v>
      </c>
      <c r="H7" s="39"/>
      <c r="J7" s="35">
        <f>9215-J3</f>
        <v>7928</v>
      </c>
    </row>
    <row r="8" customHeight="1" spans="1:8">
      <c r="A8" s="45" t="s">
        <v>19</v>
      </c>
      <c r="B8" s="46"/>
      <c r="C8" s="42" t="s">
        <v>108</v>
      </c>
      <c r="D8" s="43" t="s">
        <v>18</v>
      </c>
      <c r="E8" s="39">
        <v>2</v>
      </c>
      <c r="F8" s="39" t="e">
        <f>投资表!#REF!</f>
        <v>#REF!</v>
      </c>
      <c r="G8" s="39" t="e">
        <f t="shared" ref="G8:G9" si="0">E8*F8/10000</f>
        <v>#REF!</v>
      </c>
      <c r="H8" s="39"/>
    </row>
    <row r="9" customHeight="1" spans="1:8">
      <c r="A9" s="45" t="s">
        <v>22</v>
      </c>
      <c r="B9" s="46"/>
      <c r="C9" s="42" t="s">
        <v>109</v>
      </c>
      <c r="D9" s="45" t="s">
        <v>51</v>
      </c>
      <c r="E9" s="39">
        <v>1</v>
      </c>
      <c r="F9" s="39" t="e">
        <f>投资表!#REF!</f>
        <v>#REF!</v>
      </c>
      <c r="G9" s="39" t="e">
        <f t="shared" si="0"/>
        <v>#REF!</v>
      </c>
      <c r="H9" s="39"/>
    </row>
    <row r="10" customHeight="1" spans="1:8">
      <c r="A10" s="47" t="s">
        <v>59</v>
      </c>
      <c r="B10" s="37"/>
      <c r="C10" s="42" t="s">
        <v>110</v>
      </c>
      <c r="D10" s="48"/>
      <c r="E10" s="39"/>
      <c r="F10" s="39"/>
      <c r="G10" s="39" t="e">
        <f>SUM(G11:G21)</f>
        <v>#REF!</v>
      </c>
      <c r="H10" s="39"/>
    </row>
    <row r="11" customHeight="1" spans="1:8">
      <c r="A11" s="45" t="s">
        <v>111</v>
      </c>
      <c r="B11" s="37"/>
      <c r="C11" s="42" t="s">
        <v>112</v>
      </c>
      <c r="D11" s="49" t="s">
        <v>26</v>
      </c>
      <c r="E11" s="39">
        <v>1734</v>
      </c>
      <c r="F11" s="39">
        <v>990.81</v>
      </c>
      <c r="G11" s="39">
        <f t="shared" ref="G11:G21" si="1">E11*F11/10000</f>
        <v>171.806454</v>
      </c>
      <c r="H11" s="39"/>
    </row>
    <row r="12" customHeight="1" spans="1:8">
      <c r="A12" s="45" t="s">
        <v>113</v>
      </c>
      <c r="B12" s="37"/>
      <c r="C12" s="42" t="s">
        <v>114</v>
      </c>
      <c r="D12" s="49" t="s">
        <v>26</v>
      </c>
      <c r="E12" s="39">
        <v>5674</v>
      </c>
      <c r="F12" s="39">
        <v>504.62</v>
      </c>
      <c r="G12" s="39">
        <f t="shared" si="1"/>
        <v>286.321388</v>
      </c>
      <c r="H12" s="39"/>
    </row>
    <row r="13" customHeight="1" spans="1:8">
      <c r="A13" s="45" t="s">
        <v>115</v>
      </c>
      <c r="B13" s="37"/>
      <c r="C13" s="42" t="s">
        <v>116</v>
      </c>
      <c r="D13" s="49" t="s">
        <v>26</v>
      </c>
      <c r="E13" s="39">
        <v>1761</v>
      </c>
      <c r="F13" s="39">
        <v>347.2</v>
      </c>
      <c r="G13" s="39">
        <f t="shared" si="1"/>
        <v>61.14192</v>
      </c>
      <c r="H13" s="39"/>
    </row>
    <row r="14" customHeight="1" spans="1:8">
      <c r="A14" s="45" t="s">
        <v>117</v>
      </c>
      <c r="B14" s="37"/>
      <c r="C14" s="42" t="s">
        <v>118</v>
      </c>
      <c r="D14" s="45" t="s">
        <v>51</v>
      </c>
      <c r="E14" s="39">
        <v>1</v>
      </c>
      <c r="F14" s="39">
        <f>SUM(G11:G13)*0.05*10000</f>
        <v>259634.881</v>
      </c>
      <c r="G14" s="39">
        <f t="shared" si="1"/>
        <v>25.9634881</v>
      </c>
      <c r="H14" s="39"/>
    </row>
    <row r="15" customHeight="1" spans="1:8">
      <c r="A15" s="45" t="s">
        <v>119</v>
      </c>
      <c r="B15" s="37"/>
      <c r="C15" s="42" t="s">
        <v>120</v>
      </c>
      <c r="D15" s="49" t="s">
        <v>18</v>
      </c>
      <c r="E15" s="39">
        <v>149</v>
      </c>
      <c r="F15" s="39" t="e">
        <f>投资表!#REF!</f>
        <v>#REF!</v>
      </c>
      <c r="G15" s="39" t="e">
        <f t="shared" si="1"/>
        <v>#REF!</v>
      </c>
      <c r="H15" s="39"/>
    </row>
    <row r="16" customHeight="1" spans="1:8">
      <c r="A16" s="45" t="s">
        <v>121</v>
      </c>
      <c r="B16" s="37"/>
      <c r="C16" s="42" t="s">
        <v>122</v>
      </c>
      <c r="D16" s="49" t="s">
        <v>18</v>
      </c>
      <c r="E16" s="39">
        <v>107</v>
      </c>
      <c r="F16" s="39" t="e">
        <f>投资表!#REF!</f>
        <v>#REF!</v>
      </c>
      <c r="G16" s="39" t="e">
        <f t="shared" si="1"/>
        <v>#REF!</v>
      </c>
      <c r="H16" s="39"/>
    </row>
    <row r="17" customHeight="1" spans="1:8">
      <c r="A17" s="45" t="s">
        <v>123</v>
      </c>
      <c r="B17" s="37"/>
      <c r="C17" s="42" t="s">
        <v>124</v>
      </c>
      <c r="D17" s="49" t="s">
        <v>18</v>
      </c>
      <c r="E17" s="39">
        <v>2</v>
      </c>
      <c r="F17" s="39" t="e">
        <f>投资表!#REF!</f>
        <v>#REF!</v>
      </c>
      <c r="G17" s="39" t="e">
        <f t="shared" si="1"/>
        <v>#REF!</v>
      </c>
      <c r="H17" s="39"/>
    </row>
    <row r="18" customHeight="1" spans="1:8">
      <c r="A18" s="45" t="s">
        <v>125</v>
      </c>
      <c r="B18" s="37"/>
      <c r="C18" s="42" t="s">
        <v>126</v>
      </c>
      <c r="D18" s="49" t="s">
        <v>18</v>
      </c>
      <c r="E18" s="39">
        <v>10</v>
      </c>
      <c r="F18" s="39" t="e">
        <f>投资表!#REF!</f>
        <v>#REF!</v>
      </c>
      <c r="G18" s="39" t="e">
        <f t="shared" si="1"/>
        <v>#REF!</v>
      </c>
      <c r="H18" s="39"/>
    </row>
    <row r="19" customHeight="1" spans="1:8">
      <c r="A19" s="45" t="s">
        <v>127</v>
      </c>
      <c r="B19" s="37"/>
      <c r="C19" s="42" t="s">
        <v>128</v>
      </c>
      <c r="D19" s="49" t="s">
        <v>18</v>
      </c>
      <c r="E19" s="39">
        <v>6</v>
      </c>
      <c r="F19" s="39" t="e">
        <f>投资表!#REF!</f>
        <v>#REF!</v>
      </c>
      <c r="G19" s="39" t="e">
        <f t="shared" si="1"/>
        <v>#REF!</v>
      </c>
      <c r="H19" s="39"/>
    </row>
    <row r="20" customHeight="1" spans="1:8">
      <c r="A20" s="45" t="s">
        <v>129</v>
      </c>
      <c r="B20" s="37"/>
      <c r="C20" s="42" t="s">
        <v>130</v>
      </c>
      <c r="D20" s="49" t="s">
        <v>18</v>
      </c>
      <c r="E20" s="39">
        <v>16</v>
      </c>
      <c r="F20" s="39" t="e">
        <f>投资表!#REF!</f>
        <v>#REF!</v>
      </c>
      <c r="G20" s="39" t="e">
        <f t="shared" si="1"/>
        <v>#REF!</v>
      </c>
      <c r="H20" s="39"/>
    </row>
    <row r="21" customHeight="1" spans="1:8">
      <c r="A21" s="45" t="s">
        <v>131</v>
      </c>
      <c r="B21" s="37"/>
      <c r="C21" s="42" t="s">
        <v>132</v>
      </c>
      <c r="D21" s="49" t="s">
        <v>26</v>
      </c>
      <c r="E21" s="39">
        <v>8550</v>
      </c>
      <c r="F21" s="39" t="e">
        <f>投资表!#REF!</f>
        <v>#REF!</v>
      </c>
      <c r="G21" s="39" t="e">
        <f t="shared" si="1"/>
        <v>#REF!</v>
      </c>
      <c r="H21" s="39"/>
    </row>
    <row r="22" customHeight="1" spans="1:8">
      <c r="A22" s="47" t="s">
        <v>77</v>
      </c>
      <c r="B22" s="37"/>
      <c r="C22" s="42" t="s">
        <v>133</v>
      </c>
      <c r="D22" s="48"/>
      <c r="E22" s="39"/>
      <c r="F22" s="39"/>
      <c r="G22" s="39" t="e">
        <f>SUM(G23:G28)</f>
        <v>#REF!</v>
      </c>
      <c r="H22" s="39"/>
    </row>
    <row r="23" customHeight="1" spans="1:8">
      <c r="A23" s="45" t="s">
        <v>111</v>
      </c>
      <c r="B23" s="37"/>
      <c r="C23" s="42" t="s">
        <v>134</v>
      </c>
      <c r="D23" s="49" t="s">
        <v>26</v>
      </c>
      <c r="E23" s="39">
        <v>7338</v>
      </c>
      <c r="F23" s="39" t="e">
        <f>投资表!#REF!</f>
        <v>#REF!</v>
      </c>
      <c r="G23" s="39" t="e">
        <f>E23*F23/10000</f>
        <v>#REF!</v>
      </c>
      <c r="H23" s="39"/>
    </row>
    <row r="24" customHeight="1" spans="1:8">
      <c r="A24" s="45" t="s">
        <v>113</v>
      </c>
      <c r="B24" s="37"/>
      <c r="C24" s="42" t="s">
        <v>135</v>
      </c>
      <c r="D24" s="49" t="s">
        <v>26</v>
      </c>
      <c r="E24" s="39">
        <v>2030</v>
      </c>
      <c r="F24" s="39" t="e">
        <f>投资表!#REF!</f>
        <v>#REF!</v>
      </c>
      <c r="G24" s="39" t="e">
        <f t="shared" ref="G24:G32" si="2">E24*F24/10000</f>
        <v>#REF!</v>
      </c>
      <c r="H24" s="39"/>
    </row>
    <row r="25" customHeight="1" spans="1:8">
      <c r="A25" s="45" t="s">
        <v>115</v>
      </c>
      <c r="B25" s="37"/>
      <c r="C25" s="42" t="s">
        <v>136</v>
      </c>
      <c r="D25" s="49" t="s">
        <v>18</v>
      </c>
      <c r="E25" s="39">
        <v>2</v>
      </c>
      <c r="F25" s="39" t="e">
        <f>投资表!#REF!</f>
        <v>#REF!</v>
      </c>
      <c r="G25" s="39" t="e">
        <f t="shared" si="2"/>
        <v>#REF!</v>
      </c>
      <c r="H25" s="39"/>
    </row>
    <row r="26" customHeight="1" spans="1:8">
      <c r="A26" s="45" t="s">
        <v>117</v>
      </c>
      <c r="B26" s="37"/>
      <c r="C26" s="42" t="s">
        <v>137</v>
      </c>
      <c r="D26" s="48" t="s">
        <v>18</v>
      </c>
      <c r="E26" s="39">
        <v>6</v>
      </c>
      <c r="F26" s="39" t="e">
        <f>投资表!#REF!</f>
        <v>#REF!</v>
      </c>
      <c r="G26" s="39" t="e">
        <f t="shared" si="2"/>
        <v>#REF!</v>
      </c>
      <c r="H26" s="39"/>
    </row>
    <row r="27" customHeight="1" spans="1:8">
      <c r="A27" s="45" t="s">
        <v>119</v>
      </c>
      <c r="B27" s="37"/>
      <c r="C27" s="42" t="s">
        <v>138</v>
      </c>
      <c r="D27" s="48" t="s">
        <v>18</v>
      </c>
      <c r="E27" s="39">
        <v>294</v>
      </c>
      <c r="F27" s="39" t="e">
        <f>投资表!#REF!</f>
        <v>#REF!</v>
      </c>
      <c r="G27" s="39" t="e">
        <f t="shared" si="2"/>
        <v>#REF!</v>
      </c>
      <c r="H27" s="39"/>
    </row>
    <row r="28" customHeight="1" spans="1:8">
      <c r="A28" s="45" t="s">
        <v>121</v>
      </c>
      <c r="B28" s="37"/>
      <c r="C28" s="42" t="s">
        <v>139</v>
      </c>
      <c r="D28" s="48" t="s">
        <v>18</v>
      </c>
      <c r="E28" s="39">
        <v>15</v>
      </c>
      <c r="F28" s="39" t="e">
        <f>投资表!#REF!</f>
        <v>#REF!</v>
      </c>
      <c r="G28" s="39" t="e">
        <f t="shared" si="2"/>
        <v>#REF!</v>
      </c>
      <c r="H28" s="39"/>
    </row>
    <row r="29" s="34" customFormat="1" customHeight="1" spans="1:8">
      <c r="A29" s="38" t="s">
        <v>92</v>
      </c>
      <c r="B29" s="38"/>
      <c r="C29" s="41" t="s">
        <v>140</v>
      </c>
      <c r="D29" s="38"/>
      <c r="E29" s="40"/>
      <c r="F29" s="40"/>
      <c r="G29" s="40" t="e">
        <f>SUM(G30:G32)</f>
        <v>#REF!</v>
      </c>
      <c r="H29" s="40"/>
    </row>
    <row r="30" customHeight="1" spans="1:8">
      <c r="A30" s="47" t="s">
        <v>13</v>
      </c>
      <c r="B30" s="37"/>
      <c r="C30" s="42" t="s">
        <v>141</v>
      </c>
      <c r="D30" s="48" t="s">
        <v>142</v>
      </c>
      <c r="E30" s="39">
        <f>(2801*3+8474*2.5)*0.3</f>
        <v>8876.4</v>
      </c>
      <c r="F30" s="39">
        <f>121.79/2</f>
        <v>60.895</v>
      </c>
      <c r="G30" s="39">
        <f t="shared" si="2"/>
        <v>54.0528378</v>
      </c>
      <c r="H30" s="39"/>
    </row>
    <row r="31" customHeight="1" spans="1:8">
      <c r="A31" s="47" t="s">
        <v>19</v>
      </c>
      <c r="B31" s="37"/>
      <c r="C31" s="42" t="s">
        <v>143</v>
      </c>
      <c r="D31" s="37" t="s">
        <v>18</v>
      </c>
      <c r="E31" s="39">
        <v>1</v>
      </c>
      <c r="F31" s="39">
        <f>1000*18*5.6</f>
        <v>100800</v>
      </c>
      <c r="G31" s="39">
        <f t="shared" si="2"/>
        <v>10.08</v>
      </c>
      <c r="H31" s="39"/>
    </row>
    <row r="32" customHeight="1" spans="1:8">
      <c r="A32" s="47" t="s">
        <v>22</v>
      </c>
      <c r="B32" s="37"/>
      <c r="C32" s="42" t="s">
        <v>144</v>
      </c>
      <c r="D32" s="37" t="s">
        <v>18</v>
      </c>
      <c r="E32" s="39">
        <v>2</v>
      </c>
      <c r="F32" s="39" t="e">
        <f>(投资表!#REF!+投资表!#REF!)/2</f>
        <v>#REF!</v>
      </c>
      <c r="G32" s="39" t="e">
        <f t="shared" si="2"/>
        <v>#REF!</v>
      </c>
      <c r="H32" s="39"/>
    </row>
    <row r="33" s="34" customFormat="1" customHeight="1" spans="1:8">
      <c r="A33" s="38" t="s">
        <v>94</v>
      </c>
      <c r="B33" s="38"/>
      <c r="C33" s="41" t="s">
        <v>145</v>
      </c>
      <c r="D33" s="38"/>
      <c r="E33" s="40"/>
      <c r="F33" s="40"/>
      <c r="G33" s="40" t="e">
        <f>SUM(G34:G36)</f>
        <v>#REF!</v>
      </c>
      <c r="H33" s="40"/>
    </row>
    <row r="34" customHeight="1" spans="1:8">
      <c r="A34" s="47" t="s">
        <v>13</v>
      </c>
      <c r="B34" s="37"/>
      <c r="C34" s="42" t="s">
        <v>146</v>
      </c>
      <c r="D34" s="37" t="s">
        <v>10</v>
      </c>
      <c r="E34" s="39">
        <v>22</v>
      </c>
      <c r="F34" s="39">
        <v>18000</v>
      </c>
      <c r="G34" s="39">
        <f>E34*F34/10000</f>
        <v>39.6</v>
      </c>
      <c r="H34" s="39"/>
    </row>
    <row r="35" customHeight="1" spans="1:8">
      <c r="A35" s="47" t="s">
        <v>19</v>
      </c>
      <c r="B35" s="37"/>
      <c r="C35" s="42" t="s">
        <v>147</v>
      </c>
      <c r="D35" s="37" t="s">
        <v>26</v>
      </c>
      <c r="E35" s="39">
        <v>300</v>
      </c>
      <c r="F35" s="39" t="e">
        <f>投资表!#REF!</f>
        <v>#REF!</v>
      </c>
      <c r="G35" s="39" t="e">
        <f>E35*F35/10000</f>
        <v>#REF!</v>
      </c>
      <c r="H35" s="39"/>
    </row>
    <row r="36" customHeight="1" spans="1:8">
      <c r="A36" s="47" t="s">
        <v>22</v>
      </c>
      <c r="B36" s="42"/>
      <c r="C36" s="42" t="s">
        <v>148</v>
      </c>
      <c r="D36" s="37"/>
      <c r="E36" s="39"/>
      <c r="F36" s="39"/>
      <c r="G36" s="39" t="e">
        <f>SUM(G37:G39)</f>
        <v>#REF!</v>
      </c>
      <c r="H36" s="39"/>
    </row>
    <row r="37" customHeight="1" spans="1:8">
      <c r="A37" s="45" t="s">
        <v>111</v>
      </c>
      <c r="B37" s="37"/>
      <c r="C37" s="42" t="s">
        <v>149</v>
      </c>
      <c r="D37" s="48" t="s">
        <v>142</v>
      </c>
      <c r="E37" s="39" t="e">
        <f>投资表!#REF!</f>
        <v>#REF!</v>
      </c>
      <c r="F37" s="39" t="e">
        <f>投资表!#REF!</f>
        <v>#REF!</v>
      </c>
      <c r="G37" s="39" t="e">
        <f>E37*F37/10000</f>
        <v>#REF!</v>
      </c>
      <c r="H37" s="39"/>
    </row>
    <row r="38" customHeight="1" spans="1:8">
      <c r="A38" s="45" t="s">
        <v>113</v>
      </c>
      <c r="B38" s="37"/>
      <c r="C38" s="42" t="s">
        <v>150</v>
      </c>
      <c r="D38" s="48" t="s">
        <v>51</v>
      </c>
      <c r="E38" s="39" t="e">
        <f>投资表!#REF!</f>
        <v>#REF!</v>
      </c>
      <c r="F38" s="39" t="e">
        <f>投资表!#REF!</f>
        <v>#REF!</v>
      </c>
      <c r="G38" s="39" t="e">
        <f>E38*F38/10000</f>
        <v>#REF!</v>
      </c>
      <c r="H38" s="39"/>
    </row>
    <row r="39" customHeight="1" spans="1:8">
      <c r="A39" s="45" t="s">
        <v>115</v>
      </c>
      <c r="B39" s="37"/>
      <c r="C39" s="42" t="s">
        <v>151</v>
      </c>
      <c r="D39" s="48" t="s">
        <v>51</v>
      </c>
      <c r="E39" s="39" t="e">
        <f>投资表!#REF!</f>
        <v>#REF!</v>
      </c>
      <c r="F39" s="39" t="e">
        <f>投资表!#REF!</f>
        <v>#REF!</v>
      </c>
      <c r="G39" s="39" t="e">
        <f>E39*F39/10000</f>
        <v>#REF!</v>
      </c>
      <c r="H39" s="39"/>
    </row>
    <row r="40" s="34" customFormat="1" customHeight="1" spans="1:17">
      <c r="A40" s="38" t="s">
        <v>152</v>
      </c>
      <c r="B40" s="38"/>
      <c r="C40" s="41" t="s">
        <v>153</v>
      </c>
      <c r="D40" s="38"/>
      <c r="E40" s="40"/>
      <c r="F40" s="40"/>
      <c r="G40" s="40" t="e">
        <f>SUM(G41:G42)</f>
        <v>#REF!</v>
      </c>
      <c r="H40" s="40"/>
      <c r="J40" s="58"/>
      <c r="K40" s="58"/>
      <c r="L40" s="58"/>
      <c r="M40" s="58"/>
      <c r="N40" s="58"/>
      <c r="O40" s="58"/>
      <c r="P40" s="59"/>
      <c r="Q40" s="59"/>
    </row>
    <row r="41" customHeight="1" spans="1:17">
      <c r="A41" s="47" t="s">
        <v>13</v>
      </c>
      <c r="B41" s="37"/>
      <c r="C41" s="42" t="s">
        <v>154</v>
      </c>
      <c r="D41" s="37" t="s">
        <v>26</v>
      </c>
      <c r="E41" s="39" t="e">
        <f>投资表!#REF!</f>
        <v>#REF!</v>
      </c>
      <c r="F41" s="39">
        <v>65.15</v>
      </c>
      <c r="G41" s="39" t="e">
        <f>E41*F41/10000</f>
        <v>#REF!</v>
      </c>
      <c r="H41" s="39"/>
      <c r="J41" s="60"/>
      <c r="K41" s="60"/>
      <c r="L41" s="60"/>
      <c r="M41" s="60"/>
      <c r="N41" s="60"/>
      <c r="O41" s="60"/>
      <c r="P41" s="61"/>
      <c r="Q41" s="61"/>
    </row>
    <row r="42" customHeight="1" spans="1:17">
      <c r="A42" s="47" t="s">
        <v>19</v>
      </c>
      <c r="B42" s="37"/>
      <c r="C42" s="42" t="s">
        <v>155</v>
      </c>
      <c r="D42" s="37" t="s">
        <v>21</v>
      </c>
      <c r="E42" s="39">
        <v>2</v>
      </c>
      <c r="F42" s="39" t="e">
        <f>投资表!#REF!</f>
        <v>#REF!</v>
      </c>
      <c r="G42" s="39" t="e">
        <f>E42*F42/10000</f>
        <v>#REF!</v>
      </c>
      <c r="H42" s="39"/>
      <c r="J42" s="60"/>
      <c r="K42" s="60"/>
      <c r="L42" s="60"/>
      <c r="M42" s="60"/>
      <c r="N42" s="60"/>
      <c r="O42" s="60"/>
      <c r="P42" s="61"/>
      <c r="Q42" s="61"/>
    </row>
    <row r="43" s="34" customFormat="1" hidden="1" customHeight="1" spans="1:17">
      <c r="A43" s="38" t="s">
        <v>156</v>
      </c>
      <c r="B43" s="38"/>
      <c r="C43" s="41" t="s">
        <v>157</v>
      </c>
      <c r="D43" s="38"/>
      <c r="E43" s="40"/>
      <c r="F43" s="40"/>
      <c r="G43" s="40">
        <f>SUM(G44:G45)</f>
        <v>0</v>
      </c>
      <c r="H43" s="40"/>
      <c r="J43" s="58"/>
      <c r="K43" s="58"/>
      <c r="L43" s="58"/>
      <c r="M43" s="58"/>
      <c r="N43" s="58"/>
      <c r="O43" s="58"/>
      <c r="P43" s="59"/>
      <c r="Q43" s="59"/>
    </row>
    <row r="44" hidden="1" customHeight="1" spans="1:17">
      <c r="A44" s="47" t="s">
        <v>13</v>
      </c>
      <c r="B44" s="37"/>
      <c r="C44" s="42" t="s">
        <v>158</v>
      </c>
      <c r="D44" s="48" t="s">
        <v>142</v>
      </c>
      <c r="E44" s="39"/>
      <c r="F44" s="39"/>
      <c r="G44" s="39">
        <f>E44*F44/10000</f>
        <v>0</v>
      </c>
      <c r="H44" s="39"/>
      <c r="J44" s="60"/>
      <c r="K44" s="60"/>
      <c r="L44" s="60"/>
      <c r="M44" s="60"/>
      <c r="N44" s="60"/>
      <c r="O44" s="60"/>
      <c r="P44" s="61"/>
      <c r="Q44" s="61"/>
    </row>
    <row r="45" hidden="1" customHeight="1" spans="1:17">
      <c r="A45" s="47" t="s">
        <v>19</v>
      </c>
      <c r="B45" s="37"/>
      <c r="C45" s="42" t="s">
        <v>159</v>
      </c>
      <c r="D45" s="48" t="s">
        <v>142</v>
      </c>
      <c r="E45" s="39"/>
      <c r="F45" s="39"/>
      <c r="G45" s="39">
        <f>E45*F45/10000</f>
        <v>0</v>
      </c>
      <c r="H45" s="39"/>
      <c r="J45" s="60"/>
      <c r="K45" s="60"/>
      <c r="L45" s="60"/>
      <c r="M45" s="60"/>
      <c r="N45" s="60"/>
      <c r="O45" s="60"/>
      <c r="P45" s="61"/>
      <c r="Q45" s="61"/>
    </row>
    <row r="46" hidden="1" customHeight="1" spans="1:17">
      <c r="A46" s="47" t="s">
        <v>22</v>
      </c>
      <c r="B46" s="37"/>
      <c r="C46" s="42" t="s">
        <v>160</v>
      </c>
      <c r="D46" s="43" t="s">
        <v>51</v>
      </c>
      <c r="E46" s="39"/>
      <c r="F46" s="39"/>
      <c r="G46" s="39">
        <f>E46*F46/10000</f>
        <v>0</v>
      </c>
      <c r="H46" s="39"/>
      <c r="J46" s="60"/>
      <c r="K46" s="60"/>
      <c r="L46" s="60"/>
      <c r="M46" s="60"/>
      <c r="N46" s="60"/>
      <c r="O46" s="60"/>
      <c r="P46" s="61"/>
      <c r="Q46" s="61"/>
    </row>
    <row r="47" customHeight="1" spans="1:9">
      <c r="A47" s="38" t="s">
        <v>86</v>
      </c>
      <c r="B47" s="38" t="s">
        <v>161</v>
      </c>
      <c r="C47" s="41"/>
      <c r="D47" s="38"/>
      <c r="E47" s="40"/>
      <c r="F47" s="40"/>
      <c r="G47" s="40">
        <f>SUM(G48:G48)</f>
        <v>0</v>
      </c>
      <c r="H47" s="40"/>
      <c r="I47" s="62" t="e">
        <f>G47+G3</f>
        <v>#REF!</v>
      </c>
    </row>
    <row r="48" customHeight="1" spans="1:10">
      <c r="A48" s="37"/>
      <c r="B48" s="37"/>
      <c r="C48" s="42"/>
      <c r="D48" s="37"/>
      <c r="E48" s="39"/>
      <c r="F48" s="39"/>
      <c r="G48" s="39"/>
      <c r="H48" s="39"/>
      <c r="J48" s="35" t="s">
        <v>162</v>
      </c>
    </row>
    <row r="49" customHeight="1" spans="1:11">
      <c r="A49" s="38" t="s">
        <v>98</v>
      </c>
      <c r="B49" s="38" t="s">
        <v>163</v>
      </c>
      <c r="C49" s="41"/>
      <c r="D49" s="38"/>
      <c r="E49" s="40"/>
      <c r="F49" s="40"/>
      <c r="G49" s="40" t="e">
        <f>G3*0.064</f>
        <v>#REF!</v>
      </c>
      <c r="H49" s="40"/>
      <c r="I49" s="35" t="e">
        <f>2000*0.08+0.03*(G3+G47-2000)</f>
        <v>#REF!</v>
      </c>
      <c r="J49" s="63" t="e">
        <f>G49-I49</f>
        <v>#REF!</v>
      </c>
      <c r="K49" s="35" t="e">
        <f>J49/G49</f>
        <v>#REF!</v>
      </c>
    </row>
    <row r="50" hidden="1" customHeight="1" spans="1:9">
      <c r="A50" s="49" t="s">
        <v>164</v>
      </c>
      <c r="B50" s="50"/>
      <c r="C50" s="50" t="s">
        <v>165</v>
      </c>
      <c r="D50" s="38"/>
      <c r="E50" s="40"/>
      <c r="F50" s="40"/>
      <c r="G50" s="39"/>
      <c r="H50" s="39"/>
      <c r="I50" s="53" t="e">
        <f>#REF!</f>
        <v>#REF!</v>
      </c>
    </row>
    <row r="51" hidden="1" customHeight="1" spans="1:8">
      <c r="A51" s="49" t="s">
        <v>166</v>
      </c>
      <c r="B51" s="51"/>
      <c r="C51" s="51" t="s">
        <v>167</v>
      </c>
      <c r="D51" s="38"/>
      <c r="E51" s="40"/>
      <c r="F51" s="40"/>
      <c r="G51" s="39"/>
      <c r="H51" s="39"/>
    </row>
    <row r="52" hidden="1" customHeight="1" spans="1:9">
      <c r="A52" s="49" t="s">
        <v>13</v>
      </c>
      <c r="B52" s="51"/>
      <c r="C52" s="51" t="s">
        <v>167</v>
      </c>
      <c r="D52" s="38"/>
      <c r="E52" s="40"/>
      <c r="F52" s="40"/>
      <c r="G52" s="39"/>
      <c r="H52" s="39"/>
      <c r="I52" s="35" t="e">
        <f>造价服务及招标代理!P12+造价服务及招标代理!P14+造价服务及招标代理!P16+造价服务及招标代理!P18</f>
        <v>#REF!</v>
      </c>
    </row>
    <row r="53" hidden="1" customHeight="1" spans="1:8">
      <c r="A53" s="49" t="s">
        <v>19</v>
      </c>
      <c r="B53" s="51"/>
      <c r="C53" s="51" t="s">
        <v>168</v>
      </c>
      <c r="D53" s="38"/>
      <c r="E53" s="40"/>
      <c r="F53" s="40"/>
      <c r="G53" s="39"/>
      <c r="H53" s="39"/>
    </row>
    <row r="54" hidden="1" customHeight="1" spans="1:8">
      <c r="A54" s="49" t="s">
        <v>169</v>
      </c>
      <c r="B54" s="51"/>
      <c r="C54" s="51" t="s">
        <v>170</v>
      </c>
      <c r="D54" s="38"/>
      <c r="E54" s="40"/>
      <c r="F54" s="40"/>
      <c r="G54" s="39"/>
      <c r="H54" s="39"/>
    </row>
    <row r="55" hidden="1" customHeight="1" spans="1:13">
      <c r="A55" s="49" t="s">
        <v>13</v>
      </c>
      <c r="B55" s="51"/>
      <c r="C55" s="51" t="s">
        <v>171</v>
      </c>
      <c r="D55" s="38"/>
      <c r="E55" s="40"/>
      <c r="F55" s="40"/>
      <c r="G55" s="39"/>
      <c r="H55" s="39"/>
      <c r="M55" s="62"/>
    </row>
    <row r="56" hidden="1" customHeight="1" spans="1:9">
      <c r="A56" s="49" t="s">
        <v>19</v>
      </c>
      <c r="B56" s="51"/>
      <c r="C56" s="51" t="s">
        <v>172</v>
      </c>
      <c r="D56" s="38"/>
      <c r="E56" s="40"/>
      <c r="F56" s="40"/>
      <c r="G56" s="39"/>
      <c r="H56" s="39"/>
      <c r="I56" s="53" t="e">
        <f>#REF!</f>
        <v>#REF!</v>
      </c>
    </row>
    <row r="57" hidden="1" customHeight="1" spans="1:8">
      <c r="A57" s="49" t="s">
        <v>173</v>
      </c>
      <c r="B57" s="51"/>
      <c r="C57" s="51" t="s">
        <v>95</v>
      </c>
      <c r="D57" s="38"/>
      <c r="E57" s="40"/>
      <c r="F57" s="40"/>
      <c r="G57" s="39"/>
      <c r="H57" s="39"/>
    </row>
    <row r="58" hidden="1" customHeight="1" spans="1:9">
      <c r="A58" s="49">
        <v>1</v>
      </c>
      <c r="B58" s="51"/>
      <c r="C58" s="51" t="s">
        <v>96</v>
      </c>
      <c r="D58" s="38"/>
      <c r="E58" s="40"/>
      <c r="F58" s="40"/>
      <c r="G58" s="39"/>
      <c r="H58" s="39"/>
      <c r="I58" s="53" t="e">
        <f>#REF!</f>
        <v>#REF!</v>
      </c>
    </row>
    <row r="59" hidden="1" customHeight="1" spans="1:8">
      <c r="A59" s="49">
        <v>2</v>
      </c>
      <c r="B59" s="51"/>
      <c r="C59" s="51" t="s">
        <v>174</v>
      </c>
      <c r="D59" s="38"/>
      <c r="E59" s="40"/>
      <c r="F59" s="40"/>
      <c r="G59" s="39"/>
      <c r="H59" s="39"/>
    </row>
    <row r="60" hidden="1" customHeight="1" spans="1:8">
      <c r="A60" s="49" t="s">
        <v>61</v>
      </c>
      <c r="B60" s="51"/>
      <c r="C60" s="51" t="s">
        <v>175</v>
      </c>
      <c r="D60" s="38"/>
      <c r="E60" s="40"/>
      <c r="F60" s="40"/>
      <c r="G60" s="39"/>
      <c r="H60" s="39"/>
    </row>
    <row r="61" hidden="1" customHeight="1" spans="1:8">
      <c r="A61" s="49" t="s">
        <v>63</v>
      </c>
      <c r="B61" s="51"/>
      <c r="C61" s="51" t="s">
        <v>176</v>
      </c>
      <c r="D61" s="38"/>
      <c r="E61" s="40"/>
      <c r="F61" s="40"/>
      <c r="G61" s="39"/>
      <c r="H61" s="39"/>
    </row>
    <row r="62" hidden="1" customHeight="1" spans="1:8">
      <c r="A62" s="49" t="s">
        <v>177</v>
      </c>
      <c r="B62" s="51"/>
      <c r="C62" s="51" t="s">
        <v>178</v>
      </c>
      <c r="D62" s="38"/>
      <c r="E62" s="40"/>
      <c r="F62" s="40"/>
      <c r="G62" s="39"/>
      <c r="H62" s="39"/>
    </row>
    <row r="63" customHeight="1" spans="1:8">
      <c r="A63" s="49"/>
      <c r="B63" s="51"/>
      <c r="C63" s="51"/>
      <c r="D63" s="38"/>
      <c r="E63" s="40"/>
      <c r="F63" s="40"/>
      <c r="G63" s="39"/>
      <c r="H63" s="39"/>
    </row>
    <row r="64" s="34" customFormat="1" customHeight="1" spans="1:9">
      <c r="A64" s="38" t="s">
        <v>179</v>
      </c>
      <c r="B64" s="38" t="s">
        <v>180</v>
      </c>
      <c r="C64" s="41"/>
      <c r="D64" s="38" t="s">
        <v>10</v>
      </c>
      <c r="E64" s="40">
        <v>1287</v>
      </c>
      <c r="F64" s="40" t="e">
        <f>G64/E64</f>
        <v>#REF!</v>
      </c>
      <c r="G64" s="40" t="e">
        <f>G49+G3+G47</f>
        <v>#REF!</v>
      </c>
      <c r="H64" s="40"/>
      <c r="I64" s="34" t="e">
        <f>G64/G66</f>
        <v>#REF!</v>
      </c>
    </row>
    <row r="66" customHeight="1" spans="7:9">
      <c r="G66" s="35">
        <v>9215</v>
      </c>
      <c r="I66" s="53" t="e">
        <f>G64*0.9</f>
        <v>#REF!</v>
      </c>
    </row>
    <row r="67" customHeight="1" spans="7:9">
      <c r="G67" s="35" t="e">
        <f>G64/G66</f>
        <v>#REF!</v>
      </c>
      <c r="I67" s="53" t="e">
        <f>G64-I66</f>
        <v>#REF!</v>
      </c>
    </row>
  </sheetData>
  <mergeCells count="1">
    <mergeCell ref="A1:H1"/>
  </mergeCells>
  <pageMargins left="0.707638888888889" right="0.707638888888889" top="0.747916666666667" bottom="0.747916666666667" header="0.313888888888889" footer="0.313888888888889"/>
  <pageSetup paperSize="9" fitToHeight="0"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9"/>
  <sheetViews>
    <sheetView workbookViewId="0">
      <selection activeCell="C28" sqref="C28"/>
    </sheetView>
  </sheetViews>
  <sheetFormatPr defaultColWidth="9" defaultRowHeight="20.1" customHeight="1" outlineLevelCol="1"/>
  <cols>
    <col min="1" max="1" width="29.2166666666667" style="30" customWidth="1"/>
    <col min="2" max="2" width="30" style="30" customWidth="1"/>
    <col min="3" max="256" width="9" style="30"/>
    <col min="257" max="257" width="29.2166666666667" style="30" customWidth="1"/>
    <col min="258" max="258" width="30" style="30" customWidth="1"/>
    <col min="259" max="512" width="9" style="30"/>
    <col min="513" max="513" width="29.2166666666667" style="30" customWidth="1"/>
    <col min="514" max="514" width="30" style="30" customWidth="1"/>
    <col min="515" max="768" width="9" style="30"/>
    <col min="769" max="769" width="29.2166666666667" style="30" customWidth="1"/>
    <col min="770" max="770" width="30" style="30" customWidth="1"/>
    <col min="771" max="1024" width="9" style="30"/>
    <col min="1025" max="1025" width="29.2166666666667" style="30" customWidth="1"/>
    <col min="1026" max="1026" width="30" style="30" customWidth="1"/>
    <col min="1027" max="1280" width="9" style="30"/>
    <col min="1281" max="1281" width="29.2166666666667" style="30" customWidth="1"/>
    <col min="1282" max="1282" width="30" style="30" customWidth="1"/>
    <col min="1283" max="1536" width="9" style="30"/>
    <col min="1537" max="1537" width="29.2166666666667" style="30" customWidth="1"/>
    <col min="1538" max="1538" width="30" style="30" customWidth="1"/>
    <col min="1539" max="1792" width="9" style="30"/>
    <col min="1793" max="1793" width="29.2166666666667" style="30" customWidth="1"/>
    <col min="1794" max="1794" width="30" style="30" customWidth="1"/>
    <col min="1795" max="2048" width="9" style="30"/>
    <col min="2049" max="2049" width="29.2166666666667" style="30" customWidth="1"/>
    <col min="2050" max="2050" width="30" style="30" customWidth="1"/>
    <col min="2051" max="2304" width="9" style="30"/>
    <col min="2305" max="2305" width="29.2166666666667" style="30" customWidth="1"/>
    <col min="2306" max="2306" width="30" style="30" customWidth="1"/>
    <col min="2307" max="2560" width="9" style="30"/>
    <col min="2561" max="2561" width="29.2166666666667" style="30" customWidth="1"/>
    <col min="2562" max="2562" width="30" style="30" customWidth="1"/>
    <col min="2563" max="2816" width="9" style="30"/>
    <col min="2817" max="2817" width="29.2166666666667" style="30" customWidth="1"/>
    <col min="2818" max="2818" width="30" style="30" customWidth="1"/>
    <col min="2819" max="3072" width="9" style="30"/>
    <col min="3073" max="3073" width="29.2166666666667" style="30" customWidth="1"/>
    <col min="3074" max="3074" width="30" style="30" customWidth="1"/>
    <col min="3075" max="3328" width="9" style="30"/>
    <col min="3329" max="3329" width="29.2166666666667" style="30" customWidth="1"/>
    <col min="3330" max="3330" width="30" style="30" customWidth="1"/>
    <col min="3331" max="3584" width="9" style="30"/>
    <col min="3585" max="3585" width="29.2166666666667" style="30" customWidth="1"/>
    <col min="3586" max="3586" width="30" style="30" customWidth="1"/>
    <col min="3587" max="3840" width="9" style="30"/>
    <col min="3841" max="3841" width="29.2166666666667" style="30" customWidth="1"/>
    <col min="3842" max="3842" width="30" style="30" customWidth="1"/>
    <col min="3843" max="4096" width="9" style="30"/>
    <col min="4097" max="4097" width="29.2166666666667" style="30" customWidth="1"/>
    <col min="4098" max="4098" width="30" style="30" customWidth="1"/>
    <col min="4099" max="4352" width="9" style="30"/>
    <col min="4353" max="4353" width="29.2166666666667" style="30" customWidth="1"/>
    <col min="4354" max="4354" width="30" style="30" customWidth="1"/>
    <col min="4355" max="4608" width="9" style="30"/>
    <col min="4609" max="4609" width="29.2166666666667" style="30" customWidth="1"/>
    <col min="4610" max="4610" width="30" style="30" customWidth="1"/>
    <col min="4611" max="4864" width="9" style="30"/>
    <col min="4865" max="4865" width="29.2166666666667" style="30" customWidth="1"/>
    <col min="4866" max="4866" width="30" style="30" customWidth="1"/>
    <col min="4867" max="5120" width="9" style="30"/>
    <col min="5121" max="5121" width="29.2166666666667" style="30" customWidth="1"/>
    <col min="5122" max="5122" width="30" style="30" customWidth="1"/>
    <col min="5123" max="5376" width="9" style="30"/>
    <col min="5377" max="5377" width="29.2166666666667" style="30" customWidth="1"/>
    <col min="5378" max="5378" width="30" style="30" customWidth="1"/>
    <col min="5379" max="5632" width="9" style="30"/>
    <col min="5633" max="5633" width="29.2166666666667" style="30" customWidth="1"/>
    <col min="5634" max="5634" width="30" style="30" customWidth="1"/>
    <col min="5635" max="5888" width="9" style="30"/>
    <col min="5889" max="5889" width="29.2166666666667" style="30" customWidth="1"/>
    <col min="5890" max="5890" width="30" style="30" customWidth="1"/>
    <col min="5891" max="6144" width="9" style="30"/>
    <col min="6145" max="6145" width="29.2166666666667" style="30" customWidth="1"/>
    <col min="6146" max="6146" width="30" style="30" customWidth="1"/>
    <col min="6147" max="6400" width="9" style="30"/>
    <col min="6401" max="6401" width="29.2166666666667" style="30" customWidth="1"/>
    <col min="6402" max="6402" width="30" style="30" customWidth="1"/>
    <col min="6403" max="6656" width="9" style="30"/>
    <col min="6657" max="6657" width="29.2166666666667" style="30" customWidth="1"/>
    <col min="6658" max="6658" width="30" style="30" customWidth="1"/>
    <col min="6659" max="6912" width="9" style="30"/>
    <col min="6913" max="6913" width="29.2166666666667" style="30" customWidth="1"/>
    <col min="6914" max="6914" width="30" style="30" customWidth="1"/>
    <col min="6915" max="7168" width="9" style="30"/>
    <col min="7169" max="7169" width="29.2166666666667" style="30" customWidth="1"/>
    <col min="7170" max="7170" width="30" style="30" customWidth="1"/>
    <col min="7171" max="7424" width="9" style="30"/>
    <col min="7425" max="7425" width="29.2166666666667" style="30" customWidth="1"/>
    <col min="7426" max="7426" width="30" style="30" customWidth="1"/>
    <col min="7427" max="7680" width="9" style="30"/>
    <col min="7681" max="7681" width="29.2166666666667" style="30" customWidth="1"/>
    <col min="7682" max="7682" width="30" style="30" customWidth="1"/>
    <col min="7683" max="7936" width="9" style="30"/>
    <col min="7937" max="7937" width="29.2166666666667" style="30" customWidth="1"/>
    <col min="7938" max="7938" width="30" style="30" customWidth="1"/>
    <col min="7939" max="8192" width="9" style="30"/>
    <col min="8193" max="8193" width="29.2166666666667" style="30" customWidth="1"/>
    <col min="8194" max="8194" width="30" style="30" customWidth="1"/>
    <col min="8195" max="8448" width="9" style="30"/>
    <col min="8449" max="8449" width="29.2166666666667" style="30" customWidth="1"/>
    <col min="8450" max="8450" width="30" style="30" customWidth="1"/>
    <col min="8451" max="8704" width="9" style="30"/>
    <col min="8705" max="8705" width="29.2166666666667" style="30" customWidth="1"/>
    <col min="8706" max="8706" width="30" style="30" customWidth="1"/>
    <col min="8707" max="8960" width="9" style="30"/>
    <col min="8961" max="8961" width="29.2166666666667" style="30" customWidth="1"/>
    <col min="8962" max="8962" width="30" style="30" customWidth="1"/>
    <col min="8963" max="9216" width="9" style="30"/>
    <col min="9217" max="9217" width="29.2166666666667" style="30" customWidth="1"/>
    <col min="9218" max="9218" width="30" style="30" customWidth="1"/>
    <col min="9219" max="9472" width="9" style="30"/>
    <col min="9473" max="9473" width="29.2166666666667" style="30" customWidth="1"/>
    <col min="9474" max="9474" width="30" style="30" customWidth="1"/>
    <col min="9475" max="9728" width="9" style="30"/>
    <col min="9729" max="9729" width="29.2166666666667" style="30" customWidth="1"/>
    <col min="9730" max="9730" width="30" style="30" customWidth="1"/>
    <col min="9731" max="9984" width="9" style="30"/>
    <col min="9985" max="9985" width="29.2166666666667" style="30" customWidth="1"/>
    <col min="9986" max="9986" width="30" style="30" customWidth="1"/>
    <col min="9987" max="10240" width="9" style="30"/>
    <col min="10241" max="10241" width="29.2166666666667" style="30" customWidth="1"/>
    <col min="10242" max="10242" width="30" style="30" customWidth="1"/>
    <col min="10243" max="10496" width="9" style="30"/>
    <col min="10497" max="10497" width="29.2166666666667" style="30" customWidth="1"/>
    <col min="10498" max="10498" width="30" style="30" customWidth="1"/>
    <col min="10499" max="10752" width="9" style="30"/>
    <col min="10753" max="10753" width="29.2166666666667" style="30" customWidth="1"/>
    <col min="10754" max="10754" width="30" style="30" customWidth="1"/>
    <col min="10755" max="11008" width="9" style="30"/>
    <col min="11009" max="11009" width="29.2166666666667" style="30" customWidth="1"/>
    <col min="11010" max="11010" width="30" style="30" customWidth="1"/>
    <col min="11011" max="11264" width="9" style="30"/>
    <col min="11265" max="11265" width="29.2166666666667" style="30" customWidth="1"/>
    <col min="11266" max="11266" width="30" style="30" customWidth="1"/>
    <col min="11267" max="11520" width="9" style="30"/>
    <col min="11521" max="11521" width="29.2166666666667" style="30" customWidth="1"/>
    <col min="11522" max="11522" width="30" style="30" customWidth="1"/>
    <col min="11523" max="11776" width="9" style="30"/>
    <col min="11777" max="11777" width="29.2166666666667" style="30" customWidth="1"/>
    <col min="11778" max="11778" width="30" style="30" customWidth="1"/>
    <col min="11779" max="12032" width="9" style="30"/>
    <col min="12033" max="12033" width="29.2166666666667" style="30" customWidth="1"/>
    <col min="12034" max="12034" width="30" style="30" customWidth="1"/>
    <col min="12035" max="12288" width="9" style="30"/>
    <col min="12289" max="12289" width="29.2166666666667" style="30" customWidth="1"/>
    <col min="12290" max="12290" width="30" style="30" customWidth="1"/>
    <col min="12291" max="12544" width="9" style="30"/>
    <col min="12545" max="12545" width="29.2166666666667" style="30" customWidth="1"/>
    <col min="12546" max="12546" width="30" style="30" customWidth="1"/>
    <col min="12547" max="12800" width="9" style="30"/>
    <col min="12801" max="12801" width="29.2166666666667" style="30" customWidth="1"/>
    <col min="12802" max="12802" width="30" style="30" customWidth="1"/>
    <col min="12803" max="13056" width="9" style="30"/>
    <col min="13057" max="13057" width="29.2166666666667" style="30" customWidth="1"/>
    <col min="13058" max="13058" width="30" style="30" customWidth="1"/>
    <col min="13059" max="13312" width="9" style="30"/>
    <col min="13313" max="13313" width="29.2166666666667" style="30" customWidth="1"/>
    <col min="13314" max="13314" width="30" style="30" customWidth="1"/>
    <col min="13315" max="13568" width="9" style="30"/>
    <col min="13569" max="13569" width="29.2166666666667" style="30" customWidth="1"/>
    <col min="13570" max="13570" width="30" style="30" customWidth="1"/>
    <col min="13571" max="13824" width="9" style="30"/>
    <col min="13825" max="13825" width="29.2166666666667" style="30" customWidth="1"/>
    <col min="13826" max="13826" width="30" style="30" customWidth="1"/>
    <col min="13827" max="14080" width="9" style="30"/>
    <col min="14081" max="14081" width="29.2166666666667" style="30" customWidth="1"/>
    <col min="14082" max="14082" width="30" style="30" customWidth="1"/>
    <col min="14083" max="14336" width="9" style="30"/>
    <col min="14337" max="14337" width="29.2166666666667" style="30" customWidth="1"/>
    <col min="14338" max="14338" width="30" style="30" customWidth="1"/>
    <col min="14339" max="14592" width="9" style="30"/>
    <col min="14593" max="14593" width="29.2166666666667" style="30" customWidth="1"/>
    <col min="14594" max="14594" width="30" style="30" customWidth="1"/>
    <col min="14595" max="14848" width="9" style="30"/>
    <col min="14849" max="14849" width="29.2166666666667" style="30" customWidth="1"/>
    <col min="14850" max="14850" width="30" style="30" customWidth="1"/>
    <col min="14851" max="15104" width="9" style="30"/>
    <col min="15105" max="15105" width="29.2166666666667" style="30" customWidth="1"/>
    <col min="15106" max="15106" width="30" style="30" customWidth="1"/>
    <col min="15107" max="15360" width="9" style="30"/>
    <col min="15361" max="15361" width="29.2166666666667" style="30" customWidth="1"/>
    <col min="15362" max="15362" width="30" style="30" customWidth="1"/>
    <col min="15363" max="15616" width="9" style="30"/>
    <col min="15617" max="15617" width="29.2166666666667" style="30" customWidth="1"/>
    <col min="15618" max="15618" width="30" style="30" customWidth="1"/>
    <col min="15619" max="15872" width="9" style="30"/>
    <col min="15873" max="15873" width="29.2166666666667" style="30" customWidth="1"/>
    <col min="15874" max="15874" width="30" style="30" customWidth="1"/>
    <col min="15875" max="16128" width="9" style="30"/>
    <col min="16129" max="16129" width="29.2166666666667" style="30" customWidth="1"/>
    <col min="16130" max="16130" width="30" style="30" customWidth="1"/>
    <col min="16131" max="16384" width="9" style="30"/>
  </cols>
  <sheetData>
    <row r="1" ht="33" customHeight="1" spans="1:2">
      <c r="A1" s="31" t="s">
        <v>181</v>
      </c>
      <c r="B1" s="31"/>
    </row>
    <row r="2" customHeight="1" spans="1:2">
      <c r="A2" s="32" t="s">
        <v>182</v>
      </c>
      <c r="B2" s="32" t="s">
        <v>183</v>
      </c>
    </row>
    <row r="3" customHeight="1" spans="1:2">
      <c r="A3" s="32" t="s">
        <v>184</v>
      </c>
      <c r="B3" s="33" t="e">
        <f>投资表!#REF!*0.5</f>
        <v>#REF!</v>
      </c>
    </row>
    <row r="4" customHeight="1" spans="1:2">
      <c r="A4" s="32" t="s">
        <v>185</v>
      </c>
      <c r="B4" s="33"/>
    </row>
    <row r="5" customHeight="1" spans="1:2">
      <c r="A5" s="32" t="s">
        <v>186</v>
      </c>
      <c r="B5" s="33"/>
    </row>
    <row r="6" customHeight="1" spans="1:2">
      <c r="A6" s="32" t="s">
        <v>187</v>
      </c>
      <c r="B6" s="33" t="e">
        <f>投资表!#REF!*0.5</f>
        <v>#REF!</v>
      </c>
    </row>
    <row r="7" customHeight="1" spans="1:2">
      <c r="A7" s="32"/>
      <c r="B7" s="33"/>
    </row>
    <row r="8" customHeight="1" spans="1:2">
      <c r="A8" s="32"/>
      <c r="B8" s="33"/>
    </row>
    <row r="9" customHeight="1" spans="1:2">
      <c r="A9" s="32" t="s">
        <v>188</v>
      </c>
      <c r="B9" s="33" t="e">
        <f>SUM(B3:B8)</f>
        <v>#REF!</v>
      </c>
    </row>
  </sheetData>
  <mergeCells count="1">
    <mergeCell ref="A1:B1"/>
  </mergeCell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47"/>
  <sheetViews>
    <sheetView zoomScale="90" zoomScaleNormal="90" topLeftCell="A6" workbookViewId="0">
      <selection activeCell="B4" sqref="B4:B5"/>
    </sheetView>
  </sheetViews>
  <sheetFormatPr defaultColWidth="10" defaultRowHeight="13.5"/>
  <cols>
    <col min="1" max="1" width="5.44166666666667" style="1" customWidth="1"/>
    <col min="2" max="2" width="19" style="1" customWidth="1"/>
    <col min="3" max="3" width="13.8833333333333" style="1" customWidth="1"/>
    <col min="4" max="4" width="10" style="1"/>
    <col min="5" max="5" width="9.88333333333333" style="1" customWidth="1"/>
    <col min="6" max="6" width="10.4416666666667" style="1" customWidth="1"/>
    <col min="7" max="7" width="11.775" style="1" customWidth="1"/>
    <col min="8" max="8" width="10.775" style="1" customWidth="1"/>
    <col min="9" max="9" width="11.1083333333333" style="1" customWidth="1"/>
    <col min="10" max="10" width="12.1083333333333" style="1" customWidth="1"/>
    <col min="11" max="11" width="11.4416666666667" style="1" customWidth="1"/>
    <col min="12" max="12" width="13.3333333333333" style="1" customWidth="1"/>
    <col min="13" max="13" width="14" style="1" customWidth="1"/>
    <col min="14" max="14" width="15.6666666666667" style="1" customWidth="1"/>
    <col min="15" max="16384" width="10" style="1"/>
  </cols>
  <sheetData>
    <row r="1" ht="76.5" customHeight="1" spans="1:15">
      <c r="A1" s="2" t="s">
        <v>189</v>
      </c>
      <c r="B1" s="2"/>
      <c r="C1" s="2"/>
      <c r="D1" s="2"/>
      <c r="E1" s="2"/>
      <c r="F1" s="2"/>
      <c r="G1" s="2"/>
      <c r="H1" s="2"/>
      <c r="I1" s="2"/>
      <c r="J1" s="2"/>
      <c r="K1" s="2"/>
      <c r="L1" s="2"/>
      <c r="M1" s="2"/>
      <c r="N1" s="2"/>
      <c r="O1" s="2"/>
    </row>
    <row r="2" ht="20.1" customHeight="1" spans="1:17">
      <c r="A2" s="3" t="s">
        <v>2</v>
      </c>
      <c r="B2" s="3" t="s">
        <v>190</v>
      </c>
      <c r="C2" s="3" t="s">
        <v>191</v>
      </c>
      <c r="D2" s="3"/>
      <c r="E2" s="3" t="s">
        <v>192</v>
      </c>
      <c r="F2" s="3"/>
      <c r="G2" s="3"/>
      <c r="H2" s="3"/>
      <c r="I2" s="3"/>
      <c r="J2" s="3"/>
      <c r="K2" s="3"/>
      <c r="L2" s="3"/>
      <c r="M2" s="3"/>
      <c r="N2" s="3"/>
      <c r="O2" s="3"/>
      <c r="P2" s="23"/>
      <c r="Q2" s="23"/>
    </row>
    <row r="3" ht="34.5" customHeight="1" spans="1:17">
      <c r="A3" s="3"/>
      <c r="B3" s="3"/>
      <c r="C3" s="3"/>
      <c r="D3" s="3"/>
      <c r="E3" s="4" t="s">
        <v>193</v>
      </c>
      <c r="F3" s="4" t="s">
        <v>194</v>
      </c>
      <c r="G3" s="4" t="s">
        <v>195</v>
      </c>
      <c r="H3" s="4" t="s">
        <v>196</v>
      </c>
      <c r="I3" s="4" t="s">
        <v>197</v>
      </c>
      <c r="J3" s="4" t="s">
        <v>198</v>
      </c>
      <c r="K3" s="4" t="s">
        <v>199</v>
      </c>
      <c r="L3" s="4" t="s">
        <v>200</v>
      </c>
      <c r="M3" s="4" t="s">
        <v>201</v>
      </c>
      <c r="N3" s="4" t="s">
        <v>202</v>
      </c>
      <c r="O3" s="4" t="s">
        <v>203</v>
      </c>
      <c r="P3" s="24" t="s">
        <v>204</v>
      </c>
      <c r="Q3" s="24" t="s">
        <v>205</v>
      </c>
    </row>
    <row r="4" ht="20.1" customHeight="1" spans="1:17">
      <c r="A4" s="5" t="s">
        <v>8</v>
      </c>
      <c r="B4" s="6" t="s">
        <v>206</v>
      </c>
      <c r="C4" s="3" t="s">
        <v>207</v>
      </c>
      <c r="D4" s="3"/>
      <c r="E4" s="4">
        <v>0.08</v>
      </c>
      <c r="F4" s="4">
        <v>0.07</v>
      </c>
      <c r="G4" s="4">
        <v>0.06</v>
      </c>
      <c r="H4" s="4">
        <v>0.05</v>
      </c>
      <c r="I4" s="4">
        <v>0.045</v>
      </c>
      <c r="J4" s="4">
        <v>0.03</v>
      </c>
      <c r="K4" s="4">
        <v>0.015</v>
      </c>
      <c r="L4" s="25"/>
      <c r="M4" s="25"/>
      <c r="N4" s="25"/>
      <c r="O4" s="25"/>
      <c r="P4" s="26"/>
      <c r="Q4" s="26"/>
    </row>
    <row r="5" ht="20.1" customHeight="1" spans="1:17">
      <c r="A5" s="7"/>
      <c r="B5" s="8"/>
      <c r="C5" s="9">
        <v>3500</v>
      </c>
      <c r="D5" s="10"/>
      <c r="E5" s="11">
        <f>IF(C5&gt;=100,100*E4/100,C5*E4/100)</f>
        <v>0.08</v>
      </c>
      <c r="F5" s="11">
        <f>IF(C5&lt;=100,0,IF(C5&gt;=500,400*F4/100,(C5-100)*F4/100))</f>
        <v>0.28</v>
      </c>
      <c r="G5" s="11">
        <f>IF(C5&lt;=500,0,IF(C5&gt;=1000,500*G4/100,(C5-500)*G4/100))</f>
        <v>0.3</v>
      </c>
      <c r="H5" s="11">
        <f>IF(C5&lt;=1000,0,IF(C5&gt;=3000,2000*H4/100,(C5-1000)*H4/100))</f>
        <v>1</v>
      </c>
      <c r="I5" s="11">
        <f>IF(C5&lt;=3000,0,IF(C5&gt;=5000,2000*I4/100,(C5-3000)*I4/100))</f>
        <v>0.225</v>
      </c>
      <c r="J5" s="11">
        <f>IF(C5&lt;=5000,0,IF(C5&gt;=10000,5000*J4/100,(C5-5000)*J4/100))</f>
        <v>0</v>
      </c>
      <c r="K5" s="11">
        <f>IF(C5&lt;=10000,0,(C5-10000)*K4/100)</f>
        <v>0</v>
      </c>
      <c r="L5" s="25"/>
      <c r="M5" s="25"/>
      <c r="N5" s="25"/>
      <c r="O5" s="25"/>
      <c r="P5" s="27">
        <f>SUM(E5:O5)</f>
        <v>1.885</v>
      </c>
      <c r="Q5" s="26"/>
    </row>
    <row r="6" ht="20.1" customHeight="1" spans="1:17">
      <c r="A6" s="3" t="s">
        <v>86</v>
      </c>
      <c r="B6" s="12" t="s">
        <v>208</v>
      </c>
      <c r="C6" s="3" t="s">
        <v>207</v>
      </c>
      <c r="D6" s="3"/>
      <c r="E6" s="4">
        <v>0.17</v>
      </c>
      <c r="F6" s="4">
        <v>0.15</v>
      </c>
      <c r="G6" s="4">
        <v>0.13</v>
      </c>
      <c r="H6" s="4">
        <v>0.11</v>
      </c>
      <c r="I6" s="4">
        <v>0.085</v>
      </c>
      <c r="J6" s="4">
        <v>0.07</v>
      </c>
      <c r="K6" s="4">
        <v>0.04</v>
      </c>
      <c r="L6" s="25"/>
      <c r="M6" s="25"/>
      <c r="N6" s="25"/>
      <c r="O6" s="25"/>
      <c r="P6" s="26"/>
      <c r="Q6" s="26"/>
    </row>
    <row r="7" ht="20.1" customHeight="1" spans="1:17">
      <c r="A7" s="3" t="s">
        <v>98</v>
      </c>
      <c r="B7" s="13" t="s">
        <v>209</v>
      </c>
      <c r="C7" s="14" t="s">
        <v>210</v>
      </c>
      <c r="D7" s="15"/>
      <c r="E7" s="4">
        <v>0.37</v>
      </c>
      <c r="F7" s="4">
        <v>0.35</v>
      </c>
      <c r="G7" s="4">
        <v>0.33</v>
      </c>
      <c r="H7" s="4">
        <v>0.29</v>
      </c>
      <c r="I7" s="4">
        <v>0.27</v>
      </c>
      <c r="J7" s="4">
        <v>0.22</v>
      </c>
      <c r="K7" s="4">
        <v>0.18</v>
      </c>
      <c r="L7" s="25"/>
      <c r="M7" s="25"/>
      <c r="N7" s="25"/>
      <c r="O7" s="25"/>
      <c r="P7" s="26"/>
      <c r="Q7" s="26"/>
    </row>
    <row r="8" ht="20.1" customHeight="1" spans="1:17">
      <c r="A8" s="3"/>
      <c r="B8" s="16" t="s">
        <v>211</v>
      </c>
      <c r="C8" s="14" t="s">
        <v>210</v>
      </c>
      <c r="D8" s="15"/>
      <c r="E8" s="4">
        <v>0.37</v>
      </c>
      <c r="F8" s="4">
        <v>0.35</v>
      </c>
      <c r="G8" s="4">
        <v>0.33</v>
      </c>
      <c r="H8" s="4">
        <v>0.29</v>
      </c>
      <c r="I8" s="4">
        <v>0.27</v>
      </c>
      <c r="J8" s="4">
        <v>0.22</v>
      </c>
      <c r="K8" s="4">
        <v>0.18</v>
      </c>
      <c r="L8" s="25"/>
      <c r="M8" s="25"/>
      <c r="N8" s="25"/>
      <c r="O8" s="25"/>
      <c r="P8" s="26"/>
      <c r="Q8" s="26"/>
    </row>
    <row r="9" ht="20.1" customHeight="1" spans="1:17">
      <c r="A9" s="3"/>
      <c r="B9" s="17"/>
      <c r="C9" s="18" t="e">
        <f>投资表!#REF!</f>
        <v>#REF!</v>
      </c>
      <c r="D9" s="10"/>
      <c r="E9" s="11" t="e">
        <f>IF(C9&gt;=100,100*E8/100,C9*E8/100)</f>
        <v>#REF!</v>
      </c>
      <c r="F9" s="11" t="e">
        <f>IF(C9&lt;=100,0,IF(C9&gt;=500,400*F8/100,(C9-100)*F8/100))</f>
        <v>#REF!</v>
      </c>
      <c r="G9" s="11" t="e">
        <f>IF(C9&lt;=500,0,IF(C9&gt;=1000,500*G8/100,(C9-500)*G8/100))</f>
        <v>#REF!</v>
      </c>
      <c r="H9" s="11" t="e">
        <f>IF(C9&lt;=1000,0,IF(C9&gt;=3000,2000*H8/100,(C9-1000)*H8/100))</f>
        <v>#REF!</v>
      </c>
      <c r="I9" s="11" t="e">
        <f>IF(C9&lt;=3000,0,IF(C9&gt;=5000,2000*I8/100,(C9-3000)*I8/100))</f>
        <v>#REF!</v>
      </c>
      <c r="J9" s="11" t="e">
        <f>IF(C9&lt;=5000,0,IF(C9&gt;=10000,5000*J8/100,(C9-5000)*J8/100))</f>
        <v>#REF!</v>
      </c>
      <c r="K9" s="11" t="e">
        <f>IF(C9&lt;=10000,0,(C9-10000)*K8/100)</f>
        <v>#REF!</v>
      </c>
      <c r="L9" s="25"/>
      <c r="M9" s="25"/>
      <c r="N9" s="25"/>
      <c r="O9" s="25"/>
      <c r="P9" s="27" t="e">
        <f>SUM(E9:O9)</f>
        <v>#REF!</v>
      </c>
      <c r="Q9" s="26"/>
    </row>
    <row r="10" ht="20.1" customHeight="1" spans="1:17">
      <c r="A10" s="3"/>
      <c r="B10" s="13" t="s">
        <v>212</v>
      </c>
      <c r="C10" s="14" t="s">
        <v>210</v>
      </c>
      <c r="D10" s="15"/>
      <c r="E10" s="4">
        <v>0.37</v>
      </c>
      <c r="F10" s="4">
        <v>0.35</v>
      </c>
      <c r="G10" s="4">
        <v>0.33</v>
      </c>
      <c r="H10" s="4">
        <v>0.29</v>
      </c>
      <c r="I10" s="4">
        <v>0.27</v>
      </c>
      <c r="J10" s="4">
        <v>0.22</v>
      </c>
      <c r="K10" s="4">
        <v>0.18</v>
      </c>
      <c r="L10" s="25"/>
      <c r="M10" s="25"/>
      <c r="N10" s="25"/>
      <c r="O10" s="25"/>
      <c r="P10" s="26"/>
      <c r="Q10" s="29" t="s">
        <v>213</v>
      </c>
    </row>
    <row r="11" ht="20.1" customHeight="1" spans="1:17">
      <c r="A11" s="5" t="s">
        <v>179</v>
      </c>
      <c r="B11" s="6" t="s">
        <v>214</v>
      </c>
      <c r="C11" s="3" t="s">
        <v>215</v>
      </c>
      <c r="D11" s="3"/>
      <c r="E11" s="4">
        <v>0.04</v>
      </c>
      <c r="F11" s="4">
        <v>0.04</v>
      </c>
      <c r="G11" s="4">
        <v>0.04</v>
      </c>
      <c r="H11" s="4">
        <v>0.036</v>
      </c>
      <c r="I11" s="4">
        <v>0.032</v>
      </c>
      <c r="J11" s="4">
        <v>0.024</v>
      </c>
      <c r="K11" s="4">
        <v>0.02</v>
      </c>
      <c r="L11" s="4">
        <v>0.02</v>
      </c>
      <c r="M11" s="4">
        <v>0.008</v>
      </c>
      <c r="N11" s="4">
        <v>0.006</v>
      </c>
      <c r="O11" s="4">
        <v>0.004</v>
      </c>
      <c r="P11" s="26"/>
      <c r="Q11" s="26"/>
    </row>
    <row r="12" ht="20.1" customHeight="1" spans="1:17">
      <c r="A12" s="7"/>
      <c r="B12" s="8"/>
      <c r="C12" s="18" t="e">
        <f>投资表!#REF!</f>
        <v>#REF!</v>
      </c>
      <c r="D12" s="10"/>
      <c r="E12" s="11" t="e">
        <f>IF(C12&gt;=100,100*E11/100,C12*E11/100)</f>
        <v>#REF!</v>
      </c>
      <c r="F12" s="11" t="e">
        <f>IF(C12&lt;=100,0,IF(C12&gt;=500,400*F11/100,(C12-100)*F11/100))</f>
        <v>#REF!</v>
      </c>
      <c r="G12" s="11" t="e">
        <f>IF(C12&lt;=500,0,IF(C12&gt;=1000,500*G11/100,(C12-500)*G11/100))</f>
        <v>#REF!</v>
      </c>
      <c r="H12" s="11" t="e">
        <f>IF(C12&lt;=1000,0,IF(C12&gt;=3000,2000*H11/100,(C12-1000)*H11/100))</f>
        <v>#REF!</v>
      </c>
      <c r="I12" s="11" t="e">
        <f>IF(C12&lt;=3000,0,IF(C12&gt;=5000,2000*I11/100,(C12-3000)*I11/100))</f>
        <v>#REF!</v>
      </c>
      <c r="J12" s="11" t="e">
        <f>IF(C12&lt;=5000,0,IF(C12&gt;=10000,5000*J11/100,(C12-5000)*J11/100))</f>
        <v>#REF!</v>
      </c>
      <c r="K12" s="11" t="e">
        <f>IF(C12&lt;=10000,0,IF(C12&gt;=50000,40000*K11/100,(C12-10000)*K11/100))</f>
        <v>#REF!</v>
      </c>
      <c r="L12" s="11" t="e">
        <f>IF(C12&lt;=50000,0,IF(C12&gt;=100000,50000*L11/100,(C12-50000)*L11/100))</f>
        <v>#REF!</v>
      </c>
      <c r="M12" s="11" t="e">
        <f>IF(C12&lt;=100000,0,IF(C12&gt;=500000,400000*M11/100,(C12-100000)*M11/100))</f>
        <v>#REF!</v>
      </c>
      <c r="N12" s="11" t="e">
        <f>IF(C12&lt;=500000,0,IF(C12&gt;=1000000,500000*N11/100,(D12-500000)*N11/100))</f>
        <v>#REF!</v>
      </c>
      <c r="O12" s="11" t="e">
        <f>IF(C12&lt;=1000000,0,(C12-1000000)*O11/100)</f>
        <v>#REF!</v>
      </c>
      <c r="P12" s="27" t="e">
        <f>SUM(E12:O12)</f>
        <v>#REF!</v>
      </c>
      <c r="Q12" s="26"/>
    </row>
    <row r="13" ht="20.1" customHeight="1" spans="1:17">
      <c r="A13" s="5" t="s">
        <v>216</v>
      </c>
      <c r="B13" s="6" t="s">
        <v>217</v>
      </c>
      <c r="C13" s="3" t="s">
        <v>215</v>
      </c>
      <c r="D13" s="3"/>
      <c r="E13" s="4">
        <v>0.1</v>
      </c>
      <c r="F13" s="4">
        <v>0.1</v>
      </c>
      <c r="G13" s="4">
        <v>0.1</v>
      </c>
      <c r="H13" s="4">
        <v>0.09</v>
      </c>
      <c r="I13" s="4">
        <v>0.08</v>
      </c>
      <c r="J13" s="4">
        <v>0.06</v>
      </c>
      <c r="K13" s="4">
        <v>0.05</v>
      </c>
      <c r="L13" s="4">
        <v>0.035</v>
      </c>
      <c r="M13" s="4">
        <v>0.008</v>
      </c>
      <c r="N13" s="4">
        <v>0.006</v>
      </c>
      <c r="O13" s="4">
        <v>0.004</v>
      </c>
      <c r="P13" s="26"/>
      <c r="Q13" s="26"/>
    </row>
    <row r="14" ht="20.1" customHeight="1" spans="1:17">
      <c r="A14" s="7"/>
      <c r="B14" s="8"/>
      <c r="C14" s="18" t="e">
        <f>C12</f>
        <v>#REF!</v>
      </c>
      <c r="D14" s="10"/>
      <c r="E14" s="11" t="e">
        <f>IF(C14&gt;=100,100*E13/100,C14*E13/100)</f>
        <v>#REF!</v>
      </c>
      <c r="F14" s="11" t="e">
        <f>IF(C14&lt;=100,0,IF(C14&gt;=500,400*F13/100,(C14-100)*F13/100))</f>
        <v>#REF!</v>
      </c>
      <c r="G14" s="11" t="e">
        <f>IF(C14&lt;=500,0,IF(C14&gt;=1000,500*G13/100,(C14-500)*G13/100))</f>
        <v>#REF!</v>
      </c>
      <c r="H14" s="11" t="e">
        <f>IF(C14&lt;=1000,0,IF(C14&gt;=3000,2000*H13/100,(C14-1000)*H13/100))</f>
        <v>#REF!</v>
      </c>
      <c r="I14" s="11" t="e">
        <f>IF(C14&lt;=3000,0,IF(C14&gt;=5000,2000*I13/100,(C14-3000)*I13/100))</f>
        <v>#REF!</v>
      </c>
      <c r="J14" s="11" t="e">
        <f>IF(C14&lt;=5000,0,IF(C14&gt;=10000,5000*J13/100,(C14-5000)*J13/100))</f>
        <v>#REF!</v>
      </c>
      <c r="K14" s="11" t="e">
        <f>IF(C14&lt;=10000,0,IF(C14&gt;=50000,40000*K13/100,(C14-10000)*K13/100))</f>
        <v>#REF!</v>
      </c>
      <c r="L14" s="11" t="e">
        <f>IF(C14&lt;=50000,0,IF(C14&gt;=100000,50000*L13/100,(C14-50000)*L13/100))</f>
        <v>#REF!</v>
      </c>
      <c r="M14" s="11" t="e">
        <f>IF(C14&lt;=100000,0,IF(C14&gt;=500000,400000*M13/100,(C14-100000)*M13/100))</f>
        <v>#REF!</v>
      </c>
      <c r="N14" s="11" t="e">
        <f>IF(C14&lt;=500000,0,IF(C14&gt;=1000000,500000*N13/100,(D14-500000)*N13/100))</f>
        <v>#REF!</v>
      </c>
      <c r="O14" s="11" t="e">
        <f>IF(C14&lt;=1000000,0,(C14-1000000)*O13/100)</f>
        <v>#REF!</v>
      </c>
      <c r="P14" s="27" t="e">
        <f>SUM(E14:O14)</f>
        <v>#REF!</v>
      </c>
      <c r="Q14" s="26"/>
    </row>
    <row r="15" ht="20.1" customHeight="1" spans="1:17">
      <c r="A15" s="5" t="s">
        <v>218</v>
      </c>
      <c r="B15" s="6" t="s">
        <v>219</v>
      </c>
      <c r="C15" s="3" t="s">
        <v>210</v>
      </c>
      <c r="D15" s="3"/>
      <c r="E15" s="4">
        <v>0.11</v>
      </c>
      <c r="F15" s="4">
        <v>0.11</v>
      </c>
      <c r="G15" s="4">
        <v>0.11</v>
      </c>
      <c r="H15" s="4">
        <v>0.1</v>
      </c>
      <c r="I15" s="4">
        <v>0.085</v>
      </c>
      <c r="J15" s="4">
        <v>0.07</v>
      </c>
      <c r="K15" s="4">
        <v>0.06</v>
      </c>
      <c r="L15" s="4">
        <v>0.035</v>
      </c>
      <c r="M15" s="4">
        <v>0.008</v>
      </c>
      <c r="N15" s="4">
        <v>0.006</v>
      </c>
      <c r="O15" s="4">
        <v>0.004</v>
      </c>
      <c r="P15" s="26"/>
      <c r="Q15" s="26"/>
    </row>
    <row r="16" ht="20.1" customHeight="1" spans="1:17">
      <c r="A16" s="7"/>
      <c r="B16" s="8"/>
      <c r="C16" s="18" t="e">
        <f>C9</f>
        <v>#REF!</v>
      </c>
      <c r="D16" s="10"/>
      <c r="E16" s="11" t="e">
        <f>IF(C16&gt;=100,100*E15/100,C16*E15/100)</f>
        <v>#REF!</v>
      </c>
      <c r="F16" s="11" t="e">
        <f>IF(C16&lt;=100,0,IF(C16&gt;=500,400*F15/100,(C16-100)*F15/100))</f>
        <v>#REF!</v>
      </c>
      <c r="G16" s="11" t="e">
        <f>IF(C16&lt;=500,0,IF(C16&gt;=1000,500*G15/100,(C16-500)*G15/100))</f>
        <v>#REF!</v>
      </c>
      <c r="H16" s="11" t="e">
        <f>IF(C16&lt;=1000,0,IF(C16&gt;=3000,2000*H15/100,(C16-1000)*H15/100))</f>
        <v>#REF!</v>
      </c>
      <c r="I16" s="11" t="e">
        <f>IF(C16&lt;=3000,0,IF(C16&gt;=5000,2000*I15/100,(C16-3000)*I15/100))</f>
        <v>#REF!</v>
      </c>
      <c r="J16" s="11" t="e">
        <f>IF(C16&lt;=5000,0,IF(C16&gt;=10000,5000*J15/100,(C16-5000)*J15/100))</f>
        <v>#REF!</v>
      </c>
      <c r="K16" s="11" t="e">
        <f>IF(C16&lt;=10000,0,IF(C16&gt;=50000,40000*K15/100,(C16-10000)*K15/100))</f>
        <v>#REF!</v>
      </c>
      <c r="L16" s="11" t="e">
        <f>IF(C16&lt;=50000,0,IF(C16&gt;=100000,50000*L15/100,(C16-50000)*L15/100))</f>
        <v>#REF!</v>
      </c>
      <c r="M16" s="11" t="e">
        <f>IF(C16&lt;=100000,0,IF(C16&gt;=500000,400000*M15/100,(C16-100000)*M15/100))</f>
        <v>#REF!</v>
      </c>
      <c r="N16" s="11" t="e">
        <f>IF(C16&lt;=500000,0,IF(C16&gt;=1000000,500000*N15/100,(D16-500000)*N15/100))</f>
        <v>#REF!</v>
      </c>
      <c r="O16" s="11" t="e">
        <f>IF(C16&lt;=1000000,0,(C16-1000000)*O15/100)</f>
        <v>#REF!</v>
      </c>
      <c r="P16" s="27" t="e">
        <f>SUM(E16:O16)</f>
        <v>#REF!</v>
      </c>
      <c r="Q16" s="26"/>
    </row>
    <row r="17" ht="20.1" customHeight="1" spans="1:17">
      <c r="A17" s="5" t="s">
        <v>220</v>
      </c>
      <c r="B17" s="6" t="s">
        <v>221</v>
      </c>
      <c r="C17" s="3" t="s">
        <v>210</v>
      </c>
      <c r="D17" s="3"/>
      <c r="E17" s="4">
        <v>0.31</v>
      </c>
      <c r="F17" s="4">
        <v>0.31</v>
      </c>
      <c r="G17" s="4">
        <v>0.31</v>
      </c>
      <c r="H17" s="4">
        <v>0.285</v>
      </c>
      <c r="I17" s="4">
        <v>0.26</v>
      </c>
      <c r="J17" s="4">
        <v>0.22</v>
      </c>
      <c r="K17" s="4">
        <v>0.18</v>
      </c>
      <c r="L17" s="4">
        <v>0.035</v>
      </c>
      <c r="M17" s="4">
        <v>0.008</v>
      </c>
      <c r="N17" s="4">
        <v>0.006</v>
      </c>
      <c r="O17" s="4">
        <v>0.004</v>
      </c>
      <c r="P17" s="26"/>
      <c r="Q17" s="26"/>
    </row>
    <row r="18" ht="20.1" customHeight="1" spans="1:17">
      <c r="A18" s="7"/>
      <c r="B18" s="8"/>
      <c r="C18" s="18" t="e">
        <f>C9</f>
        <v>#REF!</v>
      </c>
      <c r="D18" s="10"/>
      <c r="E18" s="11" t="e">
        <f>IF(C18&gt;=100,100*E17/100,C18*E17/100)</f>
        <v>#REF!</v>
      </c>
      <c r="F18" s="11" t="e">
        <f>IF(C18&lt;=100,0,IF(C18&gt;=500,400*F17/100,(C18-100)*F17/100))</f>
        <v>#REF!</v>
      </c>
      <c r="G18" s="11" t="e">
        <f>IF(C18&lt;=500,0,IF(C18&gt;=1000,500*G17/100,(C18-500)*G17/100))</f>
        <v>#REF!</v>
      </c>
      <c r="H18" s="11" t="e">
        <f>IF(C18&lt;=1000,0,IF(C18&gt;=3000,2000*H17/100,(C18-1000)*H17/100))</f>
        <v>#REF!</v>
      </c>
      <c r="I18" s="11" t="e">
        <f>IF(C18&lt;=3000,0,IF(C18&gt;=5000,2000*I17/100,(C18-3000)*I17/100))</f>
        <v>#REF!</v>
      </c>
      <c r="J18" s="11" t="e">
        <f>IF(C18&lt;=5000,0,IF(C18&gt;=10000,5000*J17/100,(C18-5000)*J17/100))</f>
        <v>#REF!</v>
      </c>
      <c r="K18" s="11" t="e">
        <f>IF(C18&lt;=10000,0,IF(C18&gt;=50000,40000*K17/100,(C18-10000)*K17/100))</f>
        <v>#REF!</v>
      </c>
      <c r="L18" s="11" t="e">
        <f>IF(C18&lt;=50000,0,IF(C18&gt;=100000,50000*L17/100,(C18-50000)*L17/100))</f>
        <v>#REF!</v>
      </c>
      <c r="M18" s="11" t="e">
        <f>IF(C18&lt;=100000,0,IF(C18&gt;=500000,400000*M17/100,(C18-100000)*M17/100))</f>
        <v>#REF!</v>
      </c>
      <c r="N18" s="11" t="e">
        <f>IF(C18&lt;=500000,0,IF(C18&gt;=1000000,500000*N17/100,(D18-500000)*N17/100))</f>
        <v>#REF!</v>
      </c>
      <c r="O18" s="11" t="e">
        <f>IF(C18&lt;=1000000,0,(C18-1000000)*O17/100)</f>
        <v>#REF!</v>
      </c>
      <c r="P18" s="27" t="e">
        <f>SUM(E18:O18)</f>
        <v>#REF!</v>
      </c>
      <c r="Q18" s="26"/>
    </row>
    <row r="19" ht="20.1" customHeight="1" spans="1:17">
      <c r="A19" s="3" t="s">
        <v>222</v>
      </c>
      <c r="B19" s="6" t="s">
        <v>223</v>
      </c>
      <c r="C19" s="14" t="s">
        <v>210</v>
      </c>
      <c r="D19" s="15"/>
      <c r="E19" s="4">
        <v>1.1</v>
      </c>
      <c r="F19" s="4">
        <v>1</v>
      </c>
      <c r="G19" s="4">
        <v>0.85</v>
      </c>
      <c r="H19" s="4">
        <v>0.8</v>
      </c>
      <c r="I19" s="4">
        <v>0.75</v>
      </c>
      <c r="J19" s="4">
        <v>0.7</v>
      </c>
      <c r="K19" s="4">
        <v>0.65</v>
      </c>
      <c r="L19" s="25"/>
      <c r="M19" s="25"/>
      <c r="N19" s="25"/>
      <c r="O19" s="25"/>
      <c r="P19" s="26"/>
      <c r="Q19" s="26"/>
    </row>
    <row r="20" ht="20.1" customHeight="1" spans="1:17">
      <c r="A20" s="3"/>
      <c r="B20" s="8"/>
      <c r="C20" s="18" t="e">
        <f>C9</f>
        <v>#REF!</v>
      </c>
      <c r="D20" s="10"/>
      <c r="E20" s="11" t="e">
        <f>IF(C20&gt;=100,100*E19/100,C20*E19/100)</f>
        <v>#REF!</v>
      </c>
      <c r="F20" s="11" t="e">
        <f>IF(C20&lt;=100,0,IF(C20&gt;=500,400*F19/100,(C20-100)*F19/100))</f>
        <v>#REF!</v>
      </c>
      <c r="G20" s="11" t="e">
        <f>IF(C20&lt;=500,0,IF(C20&gt;=1000,500*G19/100,(C20-500)*G19/100))</f>
        <v>#REF!</v>
      </c>
      <c r="H20" s="11" t="e">
        <f>IF(C20&lt;=1000,0,IF(C20&gt;=3000,2000*H19/100,(C20-1000)*H19/100))</f>
        <v>#REF!</v>
      </c>
      <c r="I20" s="11" t="e">
        <f>IF(C20&lt;=3000,0,IF(C20&gt;=5000,2000*I19/100,(C20-3000)*I19/100))</f>
        <v>#REF!</v>
      </c>
      <c r="J20" s="11" t="e">
        <f>IF(C20&lt;=5000,0,IF(C20&gt;=10000,5000*J19/100,(C20-5000)*J19/100))</f>
        <v>#REF!</v>
      </c>
      <c r="K20" s="11" t="e">
        <f>IF(C20&lt;=10000,0,(C20-10000)*K19/100)</f>
        <v>#REF!</v>
      </c>
      <c r="L20" s="25"/>
      <c r="M20" s="25"/>
      <c r="N20" s="25"/>
      <c r="O20" s="25"/>
      <c r="P20" s="27" t="e">
        <f>SUM(E20:O20)</f>
        <v>#REF!</v>
      </c>
      <c r="Q20" s="26"/>
    </row>
    <row r="21" ht="20.1" customHeight="1" spans="1:17">
      <c r="A21" s="3" t="s">
        <v>224</v>
      </c>
      <c r="B21" s="12" t="s">
        <v>225</v>
      </c>
      <c r="C21" s="3" t="s">
        <v>226</v>
      </c>
      <c r="D21" s="3" t="s">
        <v>227</v>
      </c>
      <c r="E21" s="4">
        <v>0.36</v>
      </c>
      <c r="F21" s="4">
        <v>0.28</v>
      </c>
      <c r="G21" s="4">
        <v>0.22</v>
      </c>
      <c r="H21" s="4">
        <v>0.18</v>
      </c>
      <c r="I21" s="4">
        <v>0.15</v>
      </c>
      <c r="J21" s="4">
        <v>0.12</v>
      </c>
      <c r="K21" s="4">
        <v>0.09</v>
      </c>
      <c r="L21" s="25"/>
      <c r="M21" s="25"/>
      <c r="N21" s="25"/>
      <c r="O21" s="25"/>
      <c r="P21" s="26"/>
      <c r="Q21" s="26"/>
    </row>
    <row r="22" ht="20.1" customHeight="1" spans="1:17">
      <c r="A22" s="3"/>
      <c r="B22" s="12"/>
      <c r="C22" s="3"/>
      <c r="D22" s="3" t="s">
        <v>228</v>
      </c>
      <c r="E22" s="4">
        <v>0.36</v>
      </c>
      <c r="F22" s="4">
        <v>0.31</v>
      </c>
      <c r="G22" s="4">
        <v>0.22</v>
      </c>
      <c r="H22" s="4">
        <v>0.19</v>
      </c>
      <c r="I22" s="4">
        <v>0.16</v>
      </c>
      <c r="J22" s="4">
        <v>0.12</v>
      </c>
      <c r="K22" s="4">
        <v>0.09</v>
      </c>
      <c r="L22" s="25"/>
      <c r="M22" s="25"/>
      <c r="N22" s="25"/>
      <c r="O22" s="25"/>
      <c r="P22" s="26"/>
      <c r="Q22" s="26"/>
    </row>
    <row r="23" ht="20.1" customHeight="1" spans="1:17">
      <c r="A23" s="3"/>
      <c r="B23" s="12"/>
      <c r="C23" s="3" t="s">
        <v>229</v>
      </c>
      <c r="D23" s="3" t="s">
        <v>227</v>
      </c>
      <c r="E23" s="4">
        <v>6.3</v>
      </c>
      <c r="F23" s="4">
        <v>5.7</v>
      </c>
      <c r="G23" s="4">
        <v>5.1</v>
      </c>
      <c r="H23" s="4">
        <v>4</v>
      </c>
      <c r="I23" s="4">
        <v>3.8</v>
      </c>
      <c r="J23" s="4">
        <v>3.6</v>
      </c>
      <c r="K23" s="4">
        <v>3.2</v>
      </c>
      <c r="L23" s="25"/>
      <c r="M23" s="25"/>
      <c r="N23" s="25"/>
      <c r="O23" s="25"/>
      <c r="P23" s="26"/>
      <c r="Q23" s="26"/>
    </row>
    <row r="24" ht="20.1" customHeight="1" spans="1:17">
      <c r="A24" s="3"/>
      <c r="B24" s="12"/>
      <c r="C24" s="3"/>
      <c r="D24" s="3" t="s">
        <v>228</v>
      </c>
      <c r="E24" s="4">
        <v>7.3</v>
      </c>
      <c r="F24" s="4">
        <v>6.7</v>
      </c>
      <c r="G24" s="4">
        <v>6.1</v>
      </c>
      <c r="H24" s="4">
        <v>5</v>
      </c>
      <c r="I24" s="4">
        <v>4.5</v>
      </c>
      <c r="J24" s="4">
        <v>3.7</v>
      </c>
      <c r="K24" s="4">
        <v>3.2</v>
      </c>
      <c r="L24" s="25"/>
      <c r="M24" s="25"/>
      <c r="N24" s="25"/>
      <c r="O24" s="25"/>
      <c r="P24" s="26"/>
      <c r="Q24" s="26"/>
    </row>
    <row r="25" ht="20.1" customHeight="1" spans="1:17">
      <c r="A25" s="3" t="s">
        <v>230</v>
      </c>
      <c r="B25" s="12" t="s">
        <v>231</v>
      </c>
      <c r="C25" s="3" t="s">
        <v>232</v>
      </c>
      <c r="D25" s="3"/>
      <c r="E25" s="19" t="s">
        <v>233</v>
      </c>
      <c r="F25" s="20"/>
      <c r="G25" s="20"/>
      <c r="H25" s="20"/>
      <c r="I25" s="20"/>
      <c r="J25" s="20"/>
      <c r="K25" s="20"/>
      <c r="L25" s="20"/>
      <c r="M25" s="20"/>
      <c r="N25" s="20"/>
      <c r="O25" s="28"/>
      <c r="P25" s="26"/>
      <c r="Q25" s="26"/>
    </row>
    <row r="27" ht="14.25" spans="1:1">
      <c r="A27" s="21" t="s">
        <v>234</v>
      </c>
    </row>
    <row r="28" ht="15.75" spans="1:1">
      <c r="A28" s="22" t="s">
        <v>235</v>
      </c>
    </row>
    <row r="29" ht="15.75" spans="1:1">
      <c r="A29" s="21" t="s">
        <v>236</v>
      </c>
    </row>
    <row r="30" ht="15.75" spans="1:1">
      <c r="A30" s="21" t="s">
        <v>237</v>
      </c>
    </row>
    <row r="31" ht="15.75" spans="1:1">
      <c r="A31" s="21" t="s">
        <v>238</v>
      </c>
    </row>
    <row r="32" ht="15.75" spans="1:1">
      <c r="A32" s="21" t="s">
        <v>239</v>
      </c>
    </row>
    <row r="33" ht="15.75" spans="1:1">
      <c r="A33" s="22" t="s">
        <v>240</v>
      </c>
    </row>
    <row r="34" ht="15.75" spans="1:1">
      <c r="A34" s="22" t="s">
        <v>241</v>
      </c>
    </row>
    <row r="35" ht="15.75" spans="1:1">
      <c r="A35" s="22" t="s">
        <v>242</v>
      </c>
    </row>
    <row r="36" ht="15.75" spans="1:1">
      <c r="A36" s="22" t="s">
        <v>243</v>
      </c>
    </row>
    <row r="37" ht="15.75" spans="1:1">
      <c r="A37" s="21" t="s">
        <v>244</v>
      </c>
    </row>
    <row r="38" ht="15.75" spans="1:1">
      <c r="A38" s="21" t="s">
        <v>245</v>
      </c>
    </row>
    <row r="39" ht="15.75" spans="1:1">
      <c r="A39" s="21" t="s">
        <v>246</v>
      </c>
    </row>
    <row r="40" ht="15.75" spans="1:1">
      <c r="A40" s="21" t="s">
        <v>247</v>
      </c>
    </row>
    <row r="41" ht="15.75" spans="1:1">
      <c r="A41" s="22" t="s">
        <v>248</v>
      </c>
    </row>
    <row r="42" ht="15.75" spans="1:1">
      <c r="A42" s="21" t="s">
        <v>249</v>
      </c>
    </row>
    <row r="43" ht="15.75" spans="1:1">
      <c r="A43" s="22" t="s">
        <v>250</v>
      </c>
    </row>
    <row r="44" ht="15.75" spans="1:1">
      <c r="A44" s="21" t="s">
        <v>251</v>
      </c>
    </row>
    <row r="45" ht="15.75" spans="1:1">
      <c r="A45" s="21" t="s">
        <v>252</v>
      </c>
    </row>
    <row r="46" ht="15.75" spans="1:1">
      <c r="A46" s="21" t="s">
        <v>253</v>
      </c>
    </row>
    <row r="47" ht="15.75" spans="1:1">
      <c r="A47" s="21" t="s">
        <v>254</v>
      </c>
    </row>
  </sheetData>
  <sheetProtection password="D59F" sheet="1" selectLockedCells="1"/>
  <mergeCells count="42">
    <mergeCell ref="A1:O1"/>
    <mergeCell ref="E2:O2"/>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5:D25"/>
    <mergeCell ref="E25:O25"/>
    <mergeCell ref="A2:A3"/>
    <mergeCell ref="A4:A5"/>
    <mergeCell ref="A7:A10"/>
    <mergeCell ref="A11:A12"/>
    <mergeCell ref="A13:A14"/>
    <mergeCell ref="A15:A16"/>
    <mergeCell ref="A17:A18"/>
    <mergeCell ref="A19:A20"/>
    <mergeCell ref="A21:A24"/>
    <mergeCell ref="B2:B3"/>
    <mergeCell ref="B4:B5"/>
    <mergeCell ref="B8:B9"/>
    <mergeCell ref="B11:B12"/>
    <mergeCell ref="B13:B14"/>
    <mergeCell ref="B15:B16"/>
    <mergeCell ref="B17:B18"/>
    <mergeCell ref="B19:B20"/>
    <mergeCell ref="B21:B24"/>
    <mergeCell ref="C21:C22"/>
    <mergeCell ref="C23:C24"/>
    <mergeCell ref="C2:D3"/>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4</vt:i4>
      </vt:variant>
    </vt:vector>
  </HeadingPairs>
  <TitlesOfParts>
    <vt:vector size="4" baseType="lpstr">
      <vt:lpstr>投资表</vt:lpstr>
      <vt:lpstr>6#7#</vt:lpstr>
      <vt:lpstr>项目投资概算及资金来源表</vt:lpstr>
      <vt:lpstr>造价服务及招标代理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wwl_s</cp:lastModifiedBy>
  <dcterms:created xsi:type="dcterms:W3CDTF">2019-12-13T06:46:00Z</dcterms:created>
  <cp:lastPrinted>2020-03-29T03:07:00Z</cp:lastPrinted>
  <dcterms:modified xsi:type="dcterms:W3CDTF">2020-06-22T08:43:13Z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ies>
</file>